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075" windowHeight="9270" activeTab="0"/>
  </bookViews>
  <sheets>
    <sheet name="Table 19" sheetId="1" r:id="rId1"/>
  </sheets>
  <externalReferences>
    <externalReference r:id="rId4"/>
    <externalReference r:id="rId5"/>
    <externalReference r:id="rId6"/>
  </externalReferences>
  <definedNames>
    <definedName name="_xlnm.Print_Area" localSheetId="0">'Table 19'!$A$1:$Z$234</definedName>
    <definedName name="_xlnm.Print_Titles" localSheetId="0">'Table 19'!$A:$B,'Table 19'!$1:$6</definedName>
  </definedNames>
  <calcPr fullCalcOnLoad="1" iterate="1" iterateCount="100" iterateDelta="0.001"/>
</workbook>
</file>

<file path=xl/sharedStrings.xml><?xml version="1.0" encoding="utf-8"?>
<sst xmlns="http://schemas.openxmlformats.org/spreadsheetml/2006/main" count="286" uniqueCount="176">
  <si>
    <t>Table 19 of the Superintendent's Annual Report for Virginia</t>
  </si>
  <si>
    <r>
      <t xml:space="preserve">Total Instructional Positions and Average Annual Salaries </t>
    </r>
    <r>
      <rPr>
        <vertAlign val="superscript"/>
        <sz val="10"/>
        <rFont val="Arial"/>
        <family val="2"/>
      </rPr>
      <t>1,7</t>
    </r>
    <r>
      <rPr>
        <sz val="10"/>
        <rFont val="Arial"/>
        <family val="2"/>
      </rPr>
      <t>:  Principals and Assistant Principals, Teachers, Instructional Positions and Teacher Aides</t>
    </r>
  </si>
  <si>
    <t>Code</t>
  </si>
  <si>
    <t>School Division/Regional Program</t>
  </si>
  <si>
    <t>Principals</t>
  </si>
  <si>
    <t>Assistant Principals</t>
  </si>
  <si>
    <t>Teaching Positions</t>
  </si>
  <si>
    <t xml:space="preserve">Elementary Positions </t>
  </si>
  <si>
    <t>Average Annual Salary</t>
  </si>
  <si>
    <t xml:space="preserve">Secondary Positions </t>
  </si>
  <si>
    <t>Total Positions</t>
  </si>
  <si>
    <r>
      <t xml:space="preserve">Elementary Positions </t>
    </r>
    <r>
      <rPr>
        <b/>
        <vertAlign val="superscript"/>
        <sz val="10"/>
        <rFont val="Arial"/>
        <family val="2"/>
      </rPr>
      <t xml:space="preserve">2 </t>
    </r>
  </si>
  <si>
    <r>
      <t xml:space="preserve">Secondary Positions </t>
    </r>
    <r>
      <rPr>
        <b/>
        <vertAlign val="superscript"/>
        <sz val="10"/>
        <rFont val="Arial"/>
        <family val="2"/>
      </rPr>
      <t>2</t>
    </r>
    <r>
      <rPr>
        <b/>
        <sz val="10"/>
        <rFont val="Arial"/>
        <family val="2"/>
      </rPr>
      <t xml:space="preserve">  </t>
    </r>
  </si>
  <si>
    <r>
      <t xml:space="preserve">All Instructional Positions </t>
    </r>
    <r>
      <rPr>
        <b/>
        <vertAlign val="superscript"/>
        <sz val="10"/>
        <rFont val="Arial"/>
        <family val="2"/>
      </rPr>
      <t>3</t>
    </r>
  </si>
  <si>
    <t>Teacher Aides Positions</t>
  </si>
  <si>
    <r>
      <t xml:space="preserve">District Wide Instructional Positions </t>
    </r>
    <r>
      <rPr>
        <b/>
        <vertAlign val="superscript"/>
        <sz val="10"/>
        <rFont val="Arial"/>
        <family val="2"/>
      </rPr>
      <t>4</t>
    </r>
  </si>
  <si>
    <r>
      <t xml:space="preserve">Average Annual Salary </t>
    </r>
    <r>
      <rPr>
        <b/>
        <vertAlign val="superscript"/>
        <sz val="10"/>
        <rFont val="Arial"/>
        <family val="2"/>
      </rPr>
      <t>5</t>
    </r>
  </si>
  <si>
    <t>COUNTIES</t>
  </si>
  <si>
    <t>Accomack</t>
  </si>
  <si>
    <t xml:space="preserve">Albemarle  </t>
  </si>
  <si>
    <t>Alleghany</t>
  </si>
  <si>
    <t xml:space="preserve">Amelia  </t>
  </si>
  <si>
    <t xml:space="preserve">Amherst  </t>
  </si>
  <si>
    <t xml:space="preserve">Appomattox  </t>
  </si>
  <si>
    <t xml:space="preserve">Arlington  </t>
  </si>
  <si>
    <t xml:space="preserve">Augusta  </t>
  </si>
  <si>
    <t xml:space="preserve">Bath  </t>
  </si>
  <si>
    <t>Bedford</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</si>
  <si>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</si>
  <si>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</si>
  <si>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</si>
  <si>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</si>
  <si>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</si>
  <si>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</si>
  <si>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</si>
  <si>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</si>
  <si>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</si>
  <si>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</si>
  <si>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</si>
  <si>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</si>
  <si>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</si>
  <si>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</si>
  <si>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</si>
  <si>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</si>
  <si>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</si>
  <si>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</si>
  <si>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r>
      <t>Fairfax</t>
    </r>
    <r>
      <rPr>
        <vertAlign val="superscript"/>
        <sz val="10"/>
        <rFont val="Arial"/>
        <family val="2"/>
      </rPr>
      <t>6</t>
    </r>
  </si>
  <si>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</si>
  <si>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</si>
  <si>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</si>
  <si>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</si>
  <si>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</si>
  <si>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</si>
  <si>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</si>
  <si>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</si>
  <si>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</si>
  <si>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</si>
  <si>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r>
      <t>Greensville</t>
    </r>
    <r>
      <rPr>
        <vertAlign val="superscript"/>
        <sz val="10"/>
        <rFont val="Arial"/>
        <family val="2"/>
      </rPr>
      <t>6</t>
    </r>
  </si>
  <si>
    <t xml:space="preserve">Halifax  </t>
  </si>
  <si>
    <t xml:space="preserve">Hanover  </t>
  </si>
  <si>
    <t xml:space="preserve">Henrico  </t>
  </si>
  <si>
    <t xml:space="preserve">Henry  </t>
  </si>
  <si>
    <t xml:space="preserve">Highland  </t>
  </si>
  <si>
    <t xml:space="preserve">Isle Of Wight  </t>
  </si>
  <si>
    <r>
      <t>James City</t>
    </r>
    <r>
      <rPr>
        <vertAlign val="superscript"/>
        <sz val="10"/>
        <rFont val="Arial"/>
        <family val="2"/>
      </rPr>
      <t>6</t>
    </r>
  </si>
  <si>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</si>
  <si>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</si>
  <si>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</si>
  <si>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</si>
  <si>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</si>
  <si>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</si>
  <si>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</si>
  <si>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</si>
  <si>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</si>
  <si>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</si>
  <si>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</si>
  <si>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</si>
  <si>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</si>
  <si>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</si>
  <si>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</si>
  <si>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</si>
  <si>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</si>
  <si>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</si>
  <si>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</si>
  <si>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</si>
  <si>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</si>
  <si>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</si>
  <si>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</si>
  <si>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</si>
  <si>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</si>
  <si>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</si>
  <si>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</si>
  <si>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</si>
  <si>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</si>
  <si>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</si>
  <si>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</si>
  <si>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</si>
  <si>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</si>
  <si>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</si>
  <si>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</si>
  <si>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</si>
  <si>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</si>
  <si>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</si>
  <si>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</si>
  <si>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</si>
  <si>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</si>
  <si>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</si>
  <si>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</si>
  <si>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</si>
  <si>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</si>
  <si>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</si>
  <si>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</si>
  <si>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</si>
  <si>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CITIES</t>
  </si>
  <si>
    <t xml:space="preserve">Alexandria  </t>
  </si>
  <si>
    <t xml:space="preserve">Bristol  </t>
  </si>
  <si>
    <t xml:space="preserve">Buena Vista  </t>
  </si>
  <si>
    <t>Charlottesville</t>
  </si>
  <si>
    <t>Colonial Heights</t>
  </si>
  <si>
    <t xml:space="preserve">Covington  </t>
  </si>
  <si>
    <t xml:space="preserve">Danville  </t>
  </si>
  <si>
    <t xml:space="preserve">Falls Church  </t>
  </si>
  <si>
    <t xml:space="preserve">Fredericksburg  </t>
  </si>
  <si>
    <t xml:space="preserve">Galax  </t>
  </si>
  <si>
    <t xml:space="preserve">Hampton  </t>
  </si>
  <si>
    <t xml:space="preserve">Harrisonburg  </t>
  </si>
  <si>
    <t xml:space="preserve">Hopewell  </t>
  </si>
  <si>
    <t xml:space="preserve">Lynchburg  </t>
  </si>
  <si>
    <t xml:space="preserve">Martinsville  </t>
  </si>
  <si>
    <t xml:space="preserve">Newport News  </t>
  </si>
  <si>
    <t xml:space="preserve">Norfolk  </t>
  </si>
  <si>
    <t xml:space="preserve">Norton  </t>
  </si>
  <si>
    <t xml:space="preserve">Petersburg  </t>
  </si>
  <si>
    <t xml:space="preserve">Portsmouth  </t>
  </si>
  <si>
    <t xml:space="preserve">Radford  </t>
  </si>
  <si>
    <t>Richmond City</t>
  </si>
  <si>
    <t>Roanoke City</t>
  </si>
  <si>
    <t xml:space="preserve">Staunton  </t>
  </si>
  <si>
    <t xml:space="preserve">Suffolk  </t>
  </si>
  <si>
    <t xml:space="preserve">Virginia Beach  </t>
  </si>
  <si>
    <t xml:space="preserve">Waynesboro  </t>
  </si>
  <si>
    <r>
      <t>Williamsburg</t>
    </r>
    <r>
      <rPr>
        <vertAlign val="superscript"/>
        <sz val="10"/>
        <rFont val="Arial"/>
        <family val="2"/>
      </rPr>
      <t>6</t>
    </r>
  </si>
  <si>
    <t xml:space="preserve">Winchester  </t>
  </si>
  <si>
    <t xml:space="preserve">Chesapeake  </t>
  </si>
  <si>
    <t xml:space="preserve">Lexington  </t>
  </si>
  <si>
    <r>
      <t>Emporia</t>
    </r>
    <r>
      <rPr>
        <vertAlign val="superscript"/>
        <sz val="10"/>
        <rFont val="Arial"/>
        <family val="2"/>
      </rPr>
      <t>6</t>
    </r>
  </si>
  <si>
    <t xml:space="preserve">Salem  </t>
  </si>
  <si>
    <t xml:space="preserve">Poquoson  </t>
  </si>
  <si>
    <t xml:space="preserve">Manassas  </t>
  </si>
  <si>
    <t xml:space="preserve">Manassas Park  </t>
  </si>
  <si>
    <t>TOWNS</t>
  </si>
  <si>
    <t>Colonial Beach</t>
  </si>
  <si>
    <t>West Point</t>
  </si>
  <si>
    <t>SCHOOL DIVISION SUBTOTAL</t>
  </si>
  <si>
    <t>GOVERNOR'S SCHOOLS</t>
  </si>
  <si>
    <t>Central Virginia Governor's School</t>
  </si>
  <si>
    <t>Southwest Virginia Governor's School</t>
  </si>
  <si>
    <t>Mountain Vista Governor's School</t>
  </si>
  <si>
    <t>The Governor's School @ Innovation Park</t>
  </si>
  <si>
    <t>REGIONAL SPECIAL EDUCATION PROGRAMS</t>
  </si>
  <si>
    <t xml:space="preserve"> </t>
  </si>
  <si>
    <t>REGIONAL CAREER AND TECHNICAL EDUCATION PROGRAMS</t>
  </si>
  <si>
    <t>REGIONAL ALTERNATIVE EDUCATION PROGRAMS</t>
  </si>
  <si>
    <t>Renaissance/Scott Co</t>
  </si>
  <si>
    <t>Regional Alternative Education Center/Buena Vista</t>
  </si>
  <si>
    <t>STATE (Divisions and Regional Programs)</t>
  </si>
  <si>
    <r>
      <t xml:space="preserve">1 </t>
    </r>
    <r>
      <rPr>
        <sz val="8"/>
        <rFont val="Arial"/>
        <family val="2"/>
      </rPr>
      <t xml:space="preserve"> The average annual salaries for elementary and secondary teachers include supplemental salaries and wages (expenditure object 1620) as reported on the Annual School Report.</t>
    </r>
  </si>
  <si>
    <r>
      <t xml:space="preserve">2 </t>
    </r>
    <r>
      <rPr>
        <sz val="8"/>
        <rFont val="Arial"/>
        <family val="2"/>
      </rPr>
      <t>Teaching positions include classroom teachers, guidance counselors, librarians and technology instructors.</t>
    </r>
  </si>
  <si>
    <r>
      <t xml:space="preserve">3 </t>
    </r>
    <r>
      <rPr>
        <sz val="8"/>
        <rFont val="Arial"/>
        <family val="2"/>
      </rPr>
      <t>All Instructional Positions include classroom teachers, guidance counselors, librarians, technology instructors, principals, and assistant principals.</t>
    </r>
  </si>
  <si>
    <r>
      <t>4</t>
    </r>
    <r>
      <rPr>
        <sz val="8"/>
        <rFont val="Arial"/>
        <family val="2"/>
      </rPr>
      <t xml:space="preserve"> District Wide Instructional Positions include division-wide technology instructors and instructors in programs such as summer school and adult education.</t>
    </r>
  </si>
  <si>
    <r>
      <t>5</t>
    </r>
    <r>
      <rPr>
        <sz val="8"/>
        <rFont val="Arial"/>
        <family val="2"/>
      </rPr>
      <t xml:space="preserve"> The Average Annual Salary for District-Wide Instructional Positions does not include supplemental salaries and wages.</t>
    </r>
  </si>
  <si>
    <r>
      <t>6</t>
    </r>
    <r>
      <rPr>
        <sz val="8"/>
        <rFont val="Arial"/>
        <family val="2"/>
      </rPr>
      <t xml:space="preserve">  Jointly-operated school divisions (Fairfax City and Fairfax County; Emporia and Greensville County; and Williamsburg and James City County) report positions and average salaries on the annual school report of the fiscal agent division only. Bedford County, Fairfax County, Greensville County and Williamsburg are the fiscal agent divisions.</t>
    </r>
  </si>
  <si>
    <r>
      <t xml:space="preserve">7 </t>
    </r>
    <r>
      <rPr>
        <sz val="8"/>
        <rFont val="Arial"/>
        <family val="2"/>
      </rPr>
      <t>Employee bonuses (expenditure object 1660) are not included in this table.</t>
    </r>
  </si>
  <si>
    <t>posted table</t>
  </si>
  <si>
    <t>variance to posted table</t>
  </si>
  <si>
    <t>error count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</si>
</sst>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8"/>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0"/>
      <name val="Arial"/>
      <family val="2"/>
    </font>
    <font>
      <sz val="9"/>
      <name val="Arial"/>
      <family val="2"/>
    </font>
    <font>
      <vertAlign val="superscript"/>
      <sz val="10"/>
      <name val="Arial"/>
      <family val="2"/>
    </font>
    <font>
      <b/>
      <sz val="10"/>
      <color indexed="16"/>
      <name val="Arial"/>
      <family val="2"/>
    </font>
    <font>
      <b/>
      <sz val="9"/>
      <color indexed="16"/>
      <name val="Arial"/>
      <family val="2"/>
    </font>
    <font>
      <b/>
      <i/>
      <sz val="10"/>
      <name val="Arial"/>
      <family val="2"/>
    </font>
    <font>
      <b/>
      <vertAlign val="superscript"/>
      <sz val="10"/>
      <name val="Arial"/>
      <family val="2"/>
    </font>
    <font>
      <vertAlign val="superscrip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medium"/>
      <top style="medium"/>
      <bottom style="mediu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6">
    <xf numFmtId="0" fontId="0" fillId="0" borderId="0" xfId="0" applyAlignment="1">
      <alignment/>
    </xf>
    <xf numFmtId="164" fontId="18" fillId="33" borderId="0" xfId="0" applyNumberFormat="1" applyFont="1" applyFill="1" applyBorder="1" applyAlignment="1">
      <alignment horizontal="left" vertical="center"/>
    </xf>
    <xf numFmtId="0" fontId="19" fillId="33" borderId="0" xfId="0" applyFont="1" applyFill="1" applyBorder="1" applyAlignment="1">
      <alignment vertical="center"/>
    </xf>
    <xf numFmtId="4" fontId="20" fillId="33" borderId="0" xfId="0" applyNumberFormat="1" applyFont="1" applyFill="1" applyBorder="1" applyAlignment="1">
      <alignment vertical="center"/>
    </xf>
    <xf numFmtId="3" fontId="20" fillId="33" borderId="0" xfId="0" applyNumberFormat="1" applyFont="1" applyFill="1" applyBorder="1" applyAlignment="1">
      <alignment vertical="center"/>
    </xf>
    <xf numFmtId="0" fontId="20" fillId="33" borderId="0" xfId="0" applyFont="1" applyFill="1" applyBorder="1" applyAlignment="1">
      <alignment vertical="center"/>
    </xf>
    <xf numFmtId="0" fontId="20" fillId="0" borderId="0" xfId="0" applyFont="1" applyBorder="1" applyAlignment="1">
      <alignment vertical="center"/>
    </xf>
    <xf numFmtId="164" fontId="19" fillId="33" borderId="0" xfId="0" applyNumberFormat="1" applyFont="1" applyFill="1" applyBorder="1" applyAlignment="1">
      <alignment horizontal="left" vertical="center" wrapText="1"/>
    </xf>
    <xf numFmtId="164" fontId="22" fillId="33" borderId="0" xfId="0" applyNumberFormat="1" applyFont="1" applyFill="1" applyBorder="1" applyAlignment="1">
      <alignment horizontal="left" vertical="center"/>
    </xf>
    <xf numFmtId="164" fontId="23" fillId="33" borderId="0" xfId="0" applyNumberFormat="1" applyFont="1" applyFill="1" applyBorder="1" applyAlignment="1">
      <alignment horizontal="center" vertical="center"/>
    </xf>
    <xf numFmtId="0" fontId="18" fillId="0" borderId="10" xfId="0" applyFont="1" applyBorder="1" applyAlignment="1">
      <alignment horizontal="center" vertical="center" wrapText="1"/>
    </xf>
    <xf numFmtId="4" fontId="24" fillId="33" borderId="11" xfId="0" applyNumberFormat="1" applyFont="1" applyFill="1" applyBorder="1" applyAlignment="1">
      <alignment horizontal="center" vertical="center"/>
    </xf>
    <xf numFmtId="4" fontId="24" fillId="33" borderId="12" xfId="0" applyNumberFormat="1" applyFont="1" applyFill="1" applyBorder="1" applyAlignment="1">
      <alignment horizontal="center" vertical="center"/>
    </xf>
    <xf numFmtId="4" fontId="24" fillId="33" borderId="13" xfId="0" applyNumberFormat="1" applyFont="1" applyFill="1" applyBorder="1" applyAlignment="1">
      <alignment horizontal="center" vertical="center"/>
    </xf>
    <xf numFmtId="4" fontId="19" fillId="33" borderId="14" xfId="0" applyNumberFormat="1" applyFont="1" applyFill="1" applyBorder="1" applyAlignment="1">
      <alignment vertical="center"/>
    </xf>
    <xf numFmtId="3" fontId="19" fillId="33" borderId="15" xfId="0" applyNumberFormat="1" applyFont="1" applyFill="1" applyBorder="1" applyAlignment="1">
      <alignment vertical="center"/>
    </xf>
    <xf numFmtId="4" fontId="19" fillId="33" borderId="15" xfId="0" applyNumberFormat="1" applyFont="1" applyFill="1" applyBorder="1" applyAlignment="1">
      <alignment vertical="center"/>
    </xf>
    <xf numFmtId="3" fontId="19" fillId="33" borderId="16" xfId="0" applyNumberFormat="1" applyFont="1" applyFill="1" applyBorder="1" applyAlignment="1">
      <alignment vertical="center"/>
    </xf>
    <xf numFmtId="0" fontId="19" fillId="0" borderId="0" xfId="0" applyFont="1" applyBorder="1" applyAlignment="1">
      <alignment vertical="center"/>
    </xf>
    <xf numFmtId="0" fontId="18"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164" fontId="19" fillId="0" borderId="18" xfId="0" applyNumberFormat="1" applyFont="1" applyBorder="1" applyAlignment="1">
      <alignment horizontal="center" vertical="center"/>
    </xf>
    <xf numFmtId="0" fontId="18" fillId="0" borderId="19" xfId="0" applyFont="1" applyBorder="1" applyAlignment="1">
      <alignment vertical="center"/>
    </xf>
    <xf numFmtId="0" fontId="19" fillId="0" borderId="19" xfId="0" applyFont="1" applyBorder="1" applyAlignment="1">
      <alignment vertical="center"/>
    </xf>
    <xf numFmtId="0" fontId="19" fillId="0" borderId="21" xfId="0" applyFont="1" applyBorder="1" applyAlignment="1">
      <alignment vertical="center"/>
    </xf>
    <xf numFmtId="43" fontId="19" fillId="0" borderId="19" xfId="42" applyFont="1" applyBorder="1" applyAlignment="1">
      <alignment/>
    </xf>
    <xf numFmtId="43" fontId="19" fillId="0" borderId="21" xfId="42" applyFont="1" applyBorder="1" applyAlignment="1">
      <alignment/>
    </xf>
    <xf numFmtId="43" fontId="19" fillId="0" borderId="0" xfId="42" applyFont="1" applyAlignment="1">
      <alignment/>
    </xf>
    <xf numFmtId="43" fontId="19" fillId="0" borderId="0" xfId="42" applyFont="1" applyFill="1" applyAlignment="1">
      <alignment/>
    </xf>
    <xf numFmtId="43" fontId="19" fillId="0" borderId="19" xfId="42" applyFont="1" applyFill="1" applyBorder="1" applyAlignment="1">
      <alignment/>
    </xf>
    <xf numFmtId="43" fontId="19" fillId="0" borderId="19" xfId="42" applyFont="1" applyBorder="1" applyAlignment="1">
      <alignment vertical="center"/>
    </xf>
    <xf numFmtId="43" fontId="19" fillId="0" borderId="21" xfId="42" applyFont="1" applyBorder="1" applyAlignment="1">
      <alignment vertical="center"/>
    </xf>
    <xf numFmtId="43" fontId="19" fillId="0" borderId="0" xfId="42" applyFont="1" applyBorder="1" applyAlignment="1">
      <alignment vertical="center"/>
    </xf>
    <xf numFmtId="43" fontId="19" fillId="0" borderId="0" xfId="42" applyFont="1" applyBorder="1" applyAlignment="1">
      <alignment/>
    </xf>
    <xf numFmtId="164" fontId="18" fillId="0" borderId="18" xfId="0" applyNumberFormat="1" applyFont="1" applyBorder="1" applyAlignment="1">
      <alignment horizontal="center" vertical="center"/>
    </xf>
    <xf numFmtId="0" fontId="18" fillId="0" borderId="19" xfId="0" applyFont="1" applyBorder="1" applyAlignment="1">
      <alignment horizontal="right" vertical="center"/>
    </xf>
    <xf numFmtId="43" fontId="18" fillId="0" borderId="19" xfId="42" applyFont="1" applyBorder="1" applyAlignment="1">
      <alignment/>
    </xf>
    <xf numFmtId="43" fontId="18" fillId="0" borderId="21" xfId="42" applyFont="1" applyBorder="1" applyAlignment="1">
      <alignment/>
    </xf>
    <xf numFmtId="43" fontId="18" fillId="0" borderId="0" xfId="42" applyFont="1" applyAlignment="1">
      <alignment/>
    </xf>
    <xf numFmtId="43" fontId="18" fillId="0" borderId="0" xfId="42" applyFont="1" applyFill="1" applyAlignment="1">
      <alignment/>
    </xf>
    <xf numFmtId="43" fontId="18" fillId="0" borderId="19" xfId="42" applyFont="1" applyFill="1" applyBorder="1" applyAlignment="1">
      <alignment/>
    </xf>
    <xf numFmtId="0" fontId="18" fillId="0" borderId="0" xfId="0" applyFont="1" applyBorder="1" applyAlignment="1">
      <alignment vertical="center"/>
    </xf>
    <xf numFmtId="0" fontId="18" fillId="0" borderId="14" xfId="0" applyFont="1" applyBorder="1" applyAlignment="1">
      <alignment horizontal="right" vertical="center"/>
    </xf>
    <xf numFmtId="0" fontId="18" fillId="0" borderId="16" xfId="0" applyFont="1" applyBorder="1" applyAlignment="1">
      <alignment horizontal="right" vertical="center"/>
    </xf>
    <xf numFmtId="43" fontId="18" fillId="0" borderId="23" xfId="42" applyFont="1" applyBorder="1" applyAlignment="1">
      <alignment horizontal="center" vertical="center"/>
    </xf>
    <xf numFmtId="43" fontId="18" fillId="0" borderId="15" xfId="42" applyFont="1" applyFill="1" applyBorder="1" applyAlignment="1">
      <alignment vertical="center"/>
    </xf>
    <xf numFmtId="43" fontId="18" fillId="0" borderId="15" xfId="42" applyNumberFormat="1" applyFont="1" applyFill="1" applyBorder="1" applyAlignment="1">
      <alignment vertical="center"/>
    </xf>
    <xf numFmtId="43" fontId="18" fillId="33" borderId="15" xfId="42" applyFont="1" applyFill="1" applyBorder="1" applyAlignment="1">
      <alignment vertical="center"/>
    </xf>
    <xf numFmtId="43" fontId="18" fillId="33" borderId="16" xfId="42" applyFont="1" applyFill="1" applyBorder="1" applyAlignment="1">
      <alignment vertical="center"/>
    </xf>
    <xf numFmtId="164" fontId="26" fillId="33" borderId="0" xfId="0" applyNumberFormat="1" applyFont="1" applyFill="1" applyBorder="1" applyAlignment="1">
      <alignment horizontal="left" vertical="center" wrapText="1"/>
    </xf>
    <xf numFmtId="43" fontId="20" fillId="33" borderId="0" xfId="0" applyNumberFormat="1" applyFont="1" applyFill="1" applyBorder="1" applyAlignment="1">
      <alignment vertical="center"/>
    </xf>
    <xf numFmtId="164" fontId="20" fillId="34" borderId="0" xfId="0" applyNumberFormat="1" applyFont="1" applyFill="1" applyBorder="1" applyAlignment="1">
      <alignment horizontal="center" vertical="center"/>
    </xf>
    <xf numFmtId="0" fontId="20" fillId="34" borderId="0" xfId="0" applyFont="1" applyFill="1" applyBorder="1" applyAlignment="1">
      <alignment vertical="center"/>
    </xf>
    <xf numFmtId="4" fontId="20" fillId="34" borderId="0" xfId="0" applyNumberFormat="1" applyFont="1" applyFill="1" applyBorder="1" applyAlignment="1">
      <alignment vertical="center"/>
    </xf>
    <xf numFmtId="43" fontId="20" fillId="0" borderId="0" xfId="0" applyNumberFormat="1" applyFont="1" applyBorder="1" applyAlignment="1">
      <alignment vertical="center"/>
    </xf>
    <xf numFmtId="164" fontId="20" fillId="0" borderId="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RECT%20AID\ASR\ASR%20Tables\2014-2015%20ASR%20Tables\Table%2019\Table%2019%20View%20data%20FY%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RECT%20AID\ASR\ASR%20Tables\2012-2013%20ASR%20Tables\Table%2019\Final\2012-2013%20Table%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2014%20Table%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OAD Data"/>
    </sheetNames>
    <sheetDataSet>
      <sheetData sheetId="1">
        <row r="1">
          <cell r="A1">
            <v>2014</v>
          </cell>
          <cell r="H1">
            <v>7</v>
          </cell>
          <cell r="K1">
            <v>10</v>
          </cell>
          <cell r="P1">
            <v>15</v>
          </cell>
          <cell r="S1">
            <v>18</v>
          </cell>
          <cell r="V1">
            <v>21</v>
          </cell>
          <cell r="AA1">
            <v>26</v>
          </cell>
          <cell r="AD1">
            <v>29</v>
          </cell>
          <cell r="AG1">
            <v>32</v>
          </cell>
          <cell r="AL1">
            <v>37</v>
          </cell>
          <cell r="AO1">
            <v>40</v>
          </cell>
          <cell r="AR1">
            <v>43</v>
          </cell>
          <cell r="AU1">
            <v>46</v>
          </cell>
        </row>
        <row r="2">
          <cell r="H2" t="str">
            <v>DIAG_ELEM_PRIN_EXP</v>
          </cell>
          <cell r="K2" t="str">
            <v>DIAG_SEC_PRIN_EXP</v>
          </cell>
          <cell r="P2" t="str">
            <v>DIAG_TOTAL_PRIN_EXP</v>
          </cell>
          <cell r="S2" t="str">
            <v>DIAG_ELEM_APRIN_EXP</v>
          </cell>
          <cell r="V2" t="str">
            <v>DIAG_SEC_APRIN_EXP</v>
          </cell>
          <cell r="AA2" t="str">
            <v>DIAG_TOTAL_APRIN_EXP</v>
          </cell>
          <cell r="AD2" t="str">
            <v>DIAG_ELEM_TCHR_EXP</v>
          </cell>
          <cell r="AG2" t="str">
            <v>DIAG_SEC_TCHR_EXP</v>
          </cell>
          <cell r="AL2" t="str">
            <v>DIAG_TOTAL_TCHR_EXP</v>
          </cell>
          <cell r="AO2" t="str">
            <v>DIAG_ALL_INSTR_EXP</v>
          </cell>
          <cell r="AR2" t="str">
            <v>DIAG_TCHR_AIDE_EXP</v>
          </cell>
          <cell r="AU2" t="str">
            <v>DIAG_DIST_INSTR_EXP</v>
          </cell>
        </row>
        <row r="3">
          <cell r="B3">
            <v>1</v>
          </cell>
          <cell r="C3" t="str">
            <v>Accomack County </v>
          </cell>
          <cell r="D3" t="str">
            <v>Counties</v>
          </cell>
          <cell r="E3" t="str">
            <v>LEA</v>
          </cell>
          <cell r="F3">
            <v>42411.4537037037</v>
          </cell>
          <cell r="G3" t="str">
            <v>DOE PROD</v>
          </cell>
          <cell r="H3">
            <v>612930</v>
          </cell>
          <cell r="I3">
            <v>7.22</v>
          </cell>
          <cell r="J3">
            <v>84893.35</v>
          </cell>
          <cell r="K3">
            <v>342345</v>
          </cell>
          <cell r="L3">
            <v>3.78</v>
          </cell>
          <cell r="M3">
            <v>90567.46</v>
          </cell>
          <cell r="N3">
            <v>0</v>
          </cell>
          <cell r="O3">
            <v>0</v>
          </cell>
          <cell r="P3">
            <v>955275</v>
          </cell>
          <cell r="Q3">
            <v>11</v>
          </cell>
          <cell r="R3">
            <v>86843.18</v>
          </cell>
          <cell r="S3">
            <v>376869.14</v>
          </cell>
          <cell r="T3">
            <v>5.61</v>
          </cell>
          <cell r="U3">
            <v>67178.1</v>
          </cell>
          <cell r="V3">
            <v>434578</v>
          </cell>
          <cell r="W3">
            <v>5.39</v>
          </cell>
          <cell r="X3">
            <v>80626.72</v>
          </cell>
          <cell r="Y3">
            <v>0</v>
          </cell>
          <cell r="Z3">
            <v>0</v>
          </cell>
          <cell r="AA3">
            <v>811447.14</v>
          </cell>
          <cell r="AB3">
            <v>11</v>
          </cell>
          <cell r="AC3">
            <v>73767.92</v>
          </cell>
          <cell r="AD3">
            <v>12471579.75</v>
          </cell>
          <cell r="AE3">
            <v>289.32</v>
          </cell>
          <cell r="AF3">
            <v>43106.52</v>
          </cell>
          <cell r="AG3">
            <v>7030078.72</v>
          </cell>
          <cell r="AH3">
            <v>156.82</v>
          </cell>
          <cell r="AI3">
            <v>44828.97</v>
          </cell>
          <cell r="AJ3">
            <v>0</v>
          </cell>
          <cell r="AK3">
            <v>0</v>
          </cell>
          <cell r="AL3">
            <v>19501658.47</v>
          </cell>
          <cell r="AM3">
            <v>446.14</v>
          </cell>
          <cell r="AN3">
            <v>43711.97</v>
          </cell>
          <cell r="AO3">
            <v>21268380.61</v>
          </cell>
          <cell r="AP3">
            <v>468.14</v>
          </cell>
          <cell r="AQ3">
            <v>45431.67</v>
          </cell>
          <cell r="AR3">
            <v>1786351.21</v>
          </cell>
          <cell r="AS3">
            <v>87</v>
          </cell>
          <cell r="AT3">
            <v>20532.77</v>
          </cell>
          <cell r="AU3">
            <v>564726</v>
          </cell>
          <cell r="AV3">
            <v>10</v>
          </cell>
          <cell r="AW3">
            <v>56472.6</v>
          </cell>
        </row>
        <row r="4">
          <cell r="B4">
            <v>2</v>
          </cell>
          <cell r="C4" t="str">
            <v>Albemarle County </v>
          </cell>
          <cell r="D4" t="str">
            <v>Counties</v>
          </cell>
          <cell r="E4" t="str">
            <v>LEA</v>
          </cell>
          <cell r="F4">
            <v>42411.4537037037</v>
          </cell>
          <cell r="G4" t="str">
            <v>DOE PROD</v>
          </cell>
          <cell r="H4">
            <v>1887265.25</v>
          </cell>
          <cell r="I4">
            <v>19.34</v>
          </cell>
          <cell r="J4">
            <v>97583.52</v>
          </cell>
          <cell r="K4">
            <v>654332.84</v>
          </cell>
          <cell r="L4">
            <v>5.75</v>
          </cell>
          <cell r="M4">
            <v>113797.02</v>
          </cell>
          <cell r="N4">
            <v>0</v>
          </cell>
          <cell r="O4">
            <v>0</v>
          </cell>
          <cell r="P4">
            <v>2541598.09</v>
          </cell>
          <cell r="Q4">
            <v>25.09</v>
          </cell>
          <cell r="R4">
            <v>101299.25</v>
          </cell>
          <cell r="S4">
            <v>842504.49</v>
          </cell>
          <cell r="T4">
            <v>11.3</v>
          </cell>
          <cell r="U4">
            <v>74557.92</v>
          </cell>
          <cell r="V4">
            <v>1028203.65</v>
          </cell>
          <cell r="W4">
            <v>11.41</v>
          </cell>
          <cell r="X4">
            <v>90114.26</v>
          </cell>
          <cell r="Y4">
            <v>0</v>
          </cell>
          <cell r="Z4">
            <v>0</v>
          </cell>
          <cell r="AA4">
            <v>1870708.14</v>
          </cell>
          <cell r="AB4">
            <v>22.71</v>
          </cell>
          <cell r="AC4">
            <v>82373.76</v>
          </cell>
          <cell r="AD4">
            <v>39483405.02</v>
          </cell>
          <cell r="AE4">
            <v>733.54</v>
          </cell>
          <cell r="AF4">
            <v>53825.84</v>
          </cell>
          <cell r="AG4">
            <v>25446618.12</v>
          </cell>
          <cell r="AH4">
            <v>459.32</v>
          </cell>
          <cell r="AI4">
            <v>55400.63</v>
          </cell>
          <cell r="AJ4">
            <v>0</v>
          </cell>
          <cell r="AK4">
            <v>0</v>
          </cell>
          <cell r="AL4">
            <v>64930023.14</v>
          </cell>
          <cell r="AM4">
            <v>1192.86</v>
          </cell>
          <cell r="AN4">
            <v>54432.22</v>
          </cell>
          <cell r="AO4">
            <v>69342329.37</v>
          </cell>
          <cell r="AP4">
            <v>1240.66</v>
          </cell>
          <cell r="AQ4">
            <v>55891.48</v>
          </cell>
          <cell r="AR4">
            <v>4766524.34</v>
          </cell>
          <cell r="AS4">
            <v>281.96</v>
          </cell>
          <cell r="AT4">
            <v>16904.97</v>
          </cell>
          <cell r="AU4">
            <v>427051.7</v>
          </cell>
          <cell r="AV4">
            <v>8.7</v>
          </cell>
          <cell r="AW4">
            <v>49086.4</v>
          </cell>
        </row>
        <row r="5">
          <cell r="B5">
            <v>3</v>
          </cell>
          <cell r="C5" t="str">
            <v>Alleghany County </v>
          </cell>
          <cell r="D5" t="str">
            <v>Counties</v>
          </cell>
          <cell r="E5" t="str">
            <v>LEA</v>
          </cell>
          <cell r="F5">
            <v>42411.4537037037</v>
          </cell>
          <cell r="G5" t="str">
            <v>DOE PROD</v>
          </cell>
          <cell r="H5">
            <v>297817.92</v>
          </cell>
          <cell r="I5">
            <v>3.67</v>
          </cell>
          <cell r="J5">
            <v>81149.3</v>
          </cell>
          <cell r="K5">
            <v>111126.94</v>
          </cell>
          <cell r="L5">
            <v>1.33</v>
          </cell>
          <cell r="M5">
            <v>83554.09</v>
          </cell>
          <cell r="N5">
            <v>0</v>
          </cell>
          <cell r="O5">
            <v>0</v>
          </cell>
          <cell r="P5">
            <v>408944.86</v>
          </cell>
          <cell r="Q5">
            <v>5</v>
          </cell>
          <cell r="R5">
            <v>81788.97</v>
          </cell>
          <cell r="S5">
            <v>172876.27</v>
          </cell>
          <cell r="T5">
            <v>2.34</v>
          </cell>
          <cell r="U5">
            <v>73878.75</v>
          </cell>
          <cell r="V5">
            <v>227177.77</v>
          </cell>
          <cell r="W5">
            <v>2.96</v>
          </cell>
          <cell r="X5">
            <v>76749.25</v>
          </cell>
          <cell r="Y5">
            <v>0</v>
          </cell>
          <cell r="Z5">
            <v>0</v>
          </cell>
          <cell r="AA5">
            <v>400054.04</v>
          </cell>
          <cell r="AB5">
            <v>5.3</v>
          </cell>
          <cell r="AC5">
            <v>75481.89</v>
          </cell>
          <cell r="AD5">
            <v>5525264.33</v>
          </cell>
          <cell r="AE5">
            <v>113.91</v>
          </cell>
          <cell r="AF5">
            <v>48505.52</v>
          </cell>
          <cell r="AG5">
            <v>3973893.46</v>
          </cell>
          <cell r="AH5">
            <v>81.92</v>
          </cell>
          <cell r="AI5">
            <v>48509.44</v>
          </cell>
          <cell r="AJ5">
            <v>0</v>
          </cell>
          <cell r="AK5">
            <v>0</v>
          </cell>
          <cell r="AL5">
            <v>9499157.79</v>
          </cell>
          <cell r="AM5">
            <v>195.83</v>
          </cell>
          <cell r="AN5">
            <v>48507.16</v>
          </cell>
          <cell r="AO5">
            <v>10308156.69</v>
          </cell>
          <cell r="AP5">
            <v>206.13</v>
          </cell>
          <cell r="AQ5">
            <v>50008.04</v>
          </cell>
          <cell r="AR5">
            <v>739027.97</v>
          </cell>
          <cell r="AS5">
            <v>41</v>
          </cell>
          <cell r="AT5">
            <v>18025.07</v>
          </cell>
          <cell r="AU5">
            <v>60986.6</v>
          </cell>
          <cell r="AV5">
            <v>1.95</v>
          </cell>
          <cell r="AW5">
            <v>31275.18</v>
          </cell>
        </row>
        <row r="6">
          <cell r="B6">
            <v>4</v>
          </cell>
          <cell r="C6" t="str">
            <v>Amelia County </v>
          </cell>
          <cell r="D6" t="str">
            <v>Counties</v>
          </cell>
          <cell r="E6" t="str">
            <v>LEA</v>
          </cell>
          <cell r="F6">
            <v>42411.4537037037</v>
          </cell>
          <cell r="G6" t="str">
            <v>DOE PROD</v>
          </cell>
          <cell r="H6">
            <v>132177.88</v>
          </cell>
          <cell r="I6">
            <v>1.62</v>
          </cell>
          <cell r="J6">
            <v>81591.28</v>
          </cell>
          <cell r="K6">
            <v>119223.15</v>
          </cell>
          <cell r="L6">
            <v>1.38</v>
          </cell>
          <cell r="M6">
            <v>86393.59</v>
          </cell>
          <cell r="N6">
            <v>0</v>
          </cell>
          <cell r="O6">
            <v>0</v>
          </cell>
          <cell r="P6">
            <v>251401.03</v>
          </cell>
          <cell r="Q6">
            <v>3</v>
          </cell>
          <cell r="R6">
            <v>83800.34</v>
          </cell>
          <cell r="S6">
            <v>102868.68</v>
          </cell>
          <cell r="T6">
            <v>1.62</v>
          </cell>
          <cell r="U6">
            <v>63499.19</v>
          </cell>
          <cell r="V6">
            <v>90008.27</v>
          </cell>
          <cell r="W6">
            <v>1.38</v>
          </cell>
          <cell r="X6">
            <v>65223.38</v>
          </cell>
          <cell r="Y6">
            <v>0</v>
          </cell>
          <cell r="Z6">
            <v>0</v>
          </cell>
          <cell r="AA6">
            <v>192876.95</v>
          </cell>
          <cell r="AB6">
            <v>3</v>
          </cell>
          <cell r="AC6">
            <v>64292.32</v>
          </cell>
          <cell r="AD6">
            <v>3423794.99</v>
          </cell>
          <cell r="AE6">
            <v>77.07</v>
          </cell>
          <cell r="AF6">
            <v>44424.48</v>
          </cell>
          <cell r="AG6">
            <v>2729766.04</v>
          </cell>
          <cell r="AH6">
            <v>48.13</v>
          </cell>
          <cell r="AI6">
            <v>56716.52</v>
          </cell>
          <cell r="AJ6">
            <v>0</v>
          </cell>
          <cell r="AK6">
            <v>0</v>
          </cell>
          <cell r="AL6">
            <v>6153561.03</v>
          </cell>
          <cell r="AM6">
            <v>125.2</v>
          </cell>
          <cell r="AN6">
            <v>49149.85</v>
          </cell>
          <cell r="AO6">
            <v>6597839.01</v>
          </cell>
          <cell r="AP6">
            <v>131.2</v>
          </cell>
          <cell r="AQ6">
            <v>50288.41</v>
          </cell>
          <cell r="AR6">
            <v>520554.19</v>
          </cell>
          <cell r="AS6">
            <v>33</v>
          </cell>
          <cell r="AT6">
            <v>15774.37</v>
          </cell>
          <cell r="AU6">
            <v>113862.58</v>
          </cell>
          <cell r="AV6">
            <v>5</v>
          </cell>
          <cell r="AW6">
            <v>22772.52</v>
          </cell>
        </row>
        <row r="7">
          <cell r="B7">
            <v>5</v>
          </cell>
          <cell r="C7" t="str">
            <v>Amherst County </v>
          </cell>
          <cell r="D7" t="str">
            <v>Counties</v>
          </cell>
          <cell r="E7" t="str">
            <v>LEA</v>
          </cell>
          <cell r="F7">
            <v>42411.4537037037</v>
          </cell>
          <cell r="G7" t="str">
            <v>DOE PROD</v>
          </cell>
          <cell r="H7">
            <v>430496.66</v>
          </cell>
          <cell r="I7">
            <v>6</v>
          </cell>
          <cell r="J7">
            <v>71749.44</v>
          </cell>
          <cell r="K7">
            <v>245584.75</v>
          </cell>
          <cell r="L7">
            <v>3</v>
          </cell>
          <cell r="M7">
            <v>81861.58</v>
          </cell>
          <cell r="N7">
            <v>0</v>
          </cell>
          <cell r="O7">
            <v>0</v>
          </cell>
          <cell r="P7">
            <v>676081.41</v>
          </cell>
          <cell r="Q7">
            <v>9</v>
          </cell>
          <cell r="R7">
            <v>75120.16</v>
          </cell>
          <cell r="S7">
            <v>59500</v>
          </cell>
          <cell r="T7">
            <v>1</v>
          </cell>
          <cell r="U7">
            <v>59500</v>
          </cell>
          <cell r="V7">
            <v>348784.08</v>
          </cell>
          <cell r="W7">
            <v>5</v>
          </cell>
          <cell r="X7">
            <v>69756.82</v>
          </cell>
          <cell r="Y7">
            <v>0</v>
          </cell>
          <cell r="Z7">
            <v>0</v>
          </cell>
          <cell r="AA7">
            <v>408284.08</v>
          </cell>
          <cell r="AB7">
            <v>6</v>
          </cell>
          <cell r="AC7">
            <v>68047.35</v>
          </cell>
          <cell r="AD7">
            <v>10314899.09</v>
          </cell>
          <cell r="AE7">
            <v>224.85</v>
          </cell>
          <cell r="AF7">
            <v>45874.58</v>
          </cell>
          <cell r="AG7">
            <v>7993424.43</v>
          </cell>
          <cell r="AH7">
            <v>181</v>
          </cell>
          <cell r="AI7">
            <v>44162.57</v>
          </cell>
          <cell r="AJ7">
            <v>0</v>
          </cell>
          <cell r="AK7">
            <v>0</v>
          </cell>
          <cell r="AL7">
            <v>18308323.52</v>
          </cell>
          <cell r="AM7">
            <v>405.85</v>
          </cell>
          <cell r="AN7">
            <v>45111.06</v>
          </cell>
          <cell r="AO7">
            <v>19392689.01</v>
          </cell>
          <cell r="AP7">
            <v>420.85</v>
          </cell>
          <cell r="AQ7">
            <v>46079.81</v>
          </cell>
          <cell r="AR7">
            <v>1132491.03</v>
          </cell>
          <cell r="AS7">
            <v>70.75</v>
          </cell>
          <cell r="AT7">
            <v>16006.94</v>
          </cell>
          <cell r="AU7">
            <v>660061.83</v>
          </cell>
          <cell r="AV7">
            <v>25</v>
          </cell>
          <cell r="AW7">
            <v>26402.47</v>
          </cell>
        </row>
        <row r="8">
          <cell r="B8">
            <v>6</v>
          </cell>
          <cell r="C8" t="str">
            <v>Appomattox County </v>
          </cell>
          <cell r="D8" t="str">
            <v>Counties</v>
          </cell>
          <cell r="E8" t="str">
            <v>LEA</v>
          </cell>
          <cell r="F8">
            <v>42411.4537037037</v>
          </cell>
          <cell r="G8" t="str">
            <v>DOE PROD</v>
          </cell>
          <cell r="H8">
            <v>189416.37</v>
          </cell>
          <cell r="I8">
            <v>2.67</v>
          </cell>
          <cell r="J8">
            <v>70942.46</v>
          </cell>
          <cell r="K8">
            <v>122029.04</v>
          </cell>
          <cell r="L8">
            <v>1.33</v>
          </cell>
          <cell r="M8">
            <v>91751.16</v>
          </cell>
          <cell r="N8">
            <v>0</v>
          </cell>
          <cell r="O8">
            <v>0</v>
          </cell>
          <cell r="P8">
            <v>311445.41</v>
          </cell>
          <cell r="Q8">
            <v>4</v>
          </cell>
          <cell r="R8">
            <v>77861.35</v>
          </cell>
          <cell r="S8">
            <v>108791.48</v>
          </cell>
          <cell r="T8">
            <v>2</v>
          </cell>
          <cell r="U8">
            <v>54395.74</v>
          </cell>
          <cell r="V8">
            <v>226463.4</v>
          </cell>
          <cell r="W8">
            <v>3.33</v>
          </cell>
          <cell r="X8">
            <v>68007.03</v>
          </cell>
          <cell r="Y8">
            <v>0</v>
          </cell>
          <cell r="Z8">
            <v>0</v>
          </cell>
          <cell r="AA8">
            <v>335254.88</v>
          </cell>
          <cell r="AB8">
            <v>5.33</v>
          </cell>
          <cell r="AC8">
            <v>62899.6</v>
          </cell>
          <cell r="AD8">
            <v>4493618.39</v>
          </cell>
          <cell r="AE8">
            <v>112.42</v>
          </cell>
          <cell r="AF8">
            <v>39971.7</v>
          </cell>
          <cell r="AG8">
            <v>3065544.02</v>
          </cell>
          <cell r="AH8">
            <v>81.66</v>
          </cell>
          <cell r="AI8">
            <v>37540.34</v>
          </cell>
          <cell r="AJ8">
            <v>0</v>
          </cell>
          <cell r="AK8">
            <v>0</v>
          </cell>
          <cell r="AL8">
            <v>7559162.41</v>
          </cell>
          <cell r="AM8">
            <v>194.08</v>
          </cell>
          <cell r="AN8">
            <v>38948.69</v>
          </cell>
          <cell r="AO8">
            <v>8205862.7</v>
          </cell>
          <cell r="AP8">
            <v>203.41</v>
          </cell>
          <cell r="AQ8">
            <v>40341.49</v>
          </cell>
          <cell r="AR8">
            <v>540896.19</v>
          </cell>
          <cell r="AS8">
            <v>33.5</v>
          </cell>
          <cell r="AT8">
            <v>16146.15</v>
          </cell>
          <cell r="AU8">
            <v>200595.83</v>
          </cell>
          <cell r="AV8">
            <v>5</v>
          </cell>
          <cell r="AW8">
            <v>40119.17</v>
          </cell>
        </row>
        <row r="9">
          <cell r="B9">
            <v>7</v>
          </cell>
          <cell r="C9" t="str">
            <v>Arlington County </v>
          </cell>
          <cell r="D9" t="str">
            <v>Counties</v>
          </cell>
          <cell r="E9" t="str">
            <v>LEA</v>
          </cell>
          <cell r="F9">
            <v>42411.4537037037</v>
          </cell>
          <cell r="G9" t="str">
            <v>DOE PROD</v>
          </cell>
          <cell r="H9">
            <v>3931990.23</v>
          </cell>
          <cell r="I9">
            <v>27.45</v>
          </cell>
          <cell r="J9">
            <v>143241.9</v>
          </cell>
          <cell r="K9">
            <v>1001434.71</v>
          </cell>
          <cell r="L9">
            <v>7</v>
          </cell>
          <cell r="M9">
            <v>143062.1</v>
          </cell>
          <cell r="N9">
            <v>0</v>
          </cell>
          <cell r="O9">
            <v>0</v>
          </cell>
          <cell r="P9">
            <v>4933424.94</v>
          </cell>
          <cell r="Q9">
            <v>34.45</v>
          </cell>
          <cell r="R9">
            <v>143205.37</v>
          </cell>
          <cell r="S9">
            <v>3843308.32</v>
          </cell>
          <cell r="T9">
            <v>32.9</v>
          </cell>
          <cell r="U9">
            <v>116817.88</v>
          </cell>
          <cell r="V9">
            <v>1823855.28</v>
          </cell>
          <cell r="W9">
            <v>15.3</v>
          </cell>
          <cell r="X9">
            <v>119206.23</v>
          </cell>
          <cell r="Y9">
            <v>0</v>
          </cell>
          <cell r="Z9">
            <v>0</v>
          </cell>
          <cell r="AA9">
            <v>5667163.6</v>
          </cell>
          <cell r="AB9">
            <v>48.2</v>
          </cell>
          <cell r="AC9">
            <v>117576.01</v>
          </cell>
          <cell r="AD9">
            <v>136244963.66</v>
          </cell>
          <cell r="AE9">
            <v>1748.1</v>
          </cell>
          <cell r="AF9">
            <v>77938.88</v>
          </cell>
          <cell r="AG9">
            <v>51823370.75</v>
          </cell>
          <cell r="AH9">
            <v>775.15</v>
          </cell>
          <cell r="AI9">
            <v>66855.93</v>
          </cell>
          <cell r="AJ9">
            <v>0</v>
          </cell>
          <cell r="AK9">
            <v>0</v>
          </cell>
          <cell r="AL9">
            <v>188068334.41</v>
          </cell>
          <cell r="AM9">
            <v>2523.25</v>
          </cell>
          <cell r="AN9">
            <v>74534.17</v>
          </cell>
          <cell r="AO9">
            <v>198668922.95</v>
          </cell>
          <cell r="AP9">
            <v>2605.9</v>
          </cell>
          <cell r="AQ9">
            <v>76238.12</v>
          </cell>
          <cell r="AR9">
            <v>9428354.62</v>
          </cell>
          <cell r="AS9">
            <v>304.25</v>
          </cell>
          <cell r="AT9">
            <v>30988.84</v>
          </cell>
          <cell r="AU9">
            <v>10457602.2</v>
          </cell>
          <cell r="AV9">
            <v>155</v>
          </cell>
          <cell r="AW9">
            <v>67468.4</v>
          </cell>
        </row>
        <row r="10">
          <cell r="B10">
            <v>8</v>
          </cell>
          <cell r="C10" t="str">
            <v>Augusta County </v>
          </cell>
          <cell r="D10" t="str">
            <v>Counties</v>
          </cell>
          <cell r="E10" t="str">
            <v>LEA</v>
          </cell>
          <cell r="F10">
            <v>42411.4537037037</v>
          </cell>
          <cell r="G10" t="str">
            <v>DOE PROD</v>
          </cell>
          <cell r="H10">
            <v>1130390.36</v>
          </cell>
          <cell r="I10">
            <v>13.64</v>
          </cell>
          <cell r="J10">
            <v>82873.19</v>
          </cell>
          <cell r="K10">
            <v>628517.05</v>
          </cell>
          <cell r="L10">
            <v>6.78</v>
          </cell>
          <cell r="M10">
            <v>92701.63</v>
          </cell>
          <cell r="N10">
            <v>0</v>
          </cell>
          <cell r="O10">
            <v>0</v>
          </cell>
          <cell r="P10">
            <v>1758907.41</v>
          </cell>
          <cell r="Q10">
            <v>20.42</v>
          </cell>
          <cell r="R10">
            <v>86136.5</v>
          </cell>
          <cell r="S10">
            <v>466051.19</v>
          </cell>
          <cell r="T10">
            <v>7.3</v>
          </cell>
          <cell r="U10">
            <v>63842.63</v>
          </cell>
          <cell r="V10">
            <v>1041875.77</v>
          </cell>
          <cell r="W10">
            <v>14.7</v>
          </cell>
          <cell r="X10">
            <v>70875.9</v>
          </cell>
          <cell r="Y10">
            <v>0</v>
          </cell>
          <cell r="Z10">
            <v>0</v>
          </cell>
          <cell r="AA10">
            <v>1507926.96</v>
          </cell>
          <cell r="AB10">
            <v>22</v>
          </cell>
          <cell r="AC10">
            <v>68542.13</v>
          </cell>
          <cell r="AD10">
            <v>23504665.2</v>
          </cell>
          <cell r="AE10">
            <v>497.04</v>
          </cell>
          <cell r="AF10">
            <v>47289.28</v>
          </cell>
          <cell r="AG10">
            <v>16677352.63</v>
          </cell>
          <cell r="AH10">
            <v>329.9</v>
          </cell>
          <cell r="AI10">
            <v>50552.75</v>
          </cell>
          <cell r="AJ10">
            <v>0</v>
          </cell>
          <cell r="AK10">
            <v>0</v>
          </cell>
          <cell r="AL10">
            <v>40182017.83</v>
          </cell>
          <cell r="AM10">
            <v>826.94</v>
          </cell>
          <cell r="AN10">
            <v>48591.21</v>
          </cell>
          <cell r="AO10">
            <v>43448852.2</v>
          </cell>
          <cell r="AP10">
            <v>869.36</v>
          </cell>
          <cell r="AQ10">
            <v>49977.97</v>
          </cell>
          <cell r="AR10">
            <v>1945574.75</v>
          </cell>
          <cell r="AS10">
            <v>132.71</v>
          </cell>
          <cell r="AT10">
            <v>14660.35</v>
          </cell>
          <cell r="AU10">
            <v>2106286.42</v>
          </cell>
          <cell r="AV10">
            <v>47.25</v>
          </cell>
          <cell r="AW10">
            <v>44577.49</v>
          </cell>
        </row>
        <row r="11">
          <cell r="B11">
            <v>9</v>
          </cell>
          <cell r="C11" t="str">
            <v>Bath County </v>
          </cell>
          <cell r="D11" t="str">
            <v>Counties</v>
          </cell>
          <cell r="E11" t="str">
            <v>LEA</v>
          </cell>
          <cell r="F11">
            <v>42411.4537037037</v>
          </cell>
          <cell r="G11" t="str">
            <v>DOE PROD</v>
          </cell>
          <cell r="H11">
            <v>133646.16</v>
          </cell>
          <cell r="I11">
            <v>2</v>
          </cell>
          <cell r="J11">
            <v>66823.08</v>
          </cell>
          <cell r="K11">
            <v>71487.12</v>
          </cell>
          <cell r="L11">
            <v>1</v>
          </cell>
          <cell r="M11">
            <v>71487.12</v>
          </cell>
          <cell r="N11">
            <v>0</v>
          </cell>
          <cell r="O11">
            <v>0</v>
          </cell>
          <cell r="P11">
            <v>205133.28</v>
          </cell>
          <cell r="Q11">
            <v>3</v>
          </cell>
          <cell r="R11">
            <v>68377.76</v>
          </cell>
          <cell r="S11">
            <v>0</v>
          </cell>
          <cell r="T11">
            <v>0</v>
          </cell>
          <cell r="U11">
            <v>0</v>
          </cell>
          <cell r="V11">
            <v>0</v>
          </cell>
          <cell r="W11">
            <v>0</v>
          </cell>
          <cell r="X11">
            <v>0</v>
          </cell>
          <cell r="Y11">
            <v>0</v>
          </cell>
          <cell r="Z11">
            <v>0</v>
          </cell>
          <cell r="AA11">
            <v>0</v>
          </cell>
          <cell r="AB11">
            <v>0</v>
          </cell>
          <cell r="AC11">
            <v>0</v>
          </cell>
          <cell r="AD11">
            <v>1820357.83</v>
          </cell>
          <cell r="AE11">
            <v>38.27</v>
          </cell>
          <cell r="AF11">
            <v>47566.18</v>
          </cell>
          <cell r="AG11">
            <v>1465260.23</v>
          </cell>
          <cell r="AH11">
            <v>29.6</v>
          </cell>
          <cell r="AI11">
            <v>49502.03</v>
          </cell>
          <cell r="AJ11">
            <v>0</v>
          </cell>
          <cell r="AK11">
            <v>0</v>
          </cell>
          <cell r="AL11">
            <v>3285618.06</v>
          </cell>
          <cell r="AM11">
            <v>67.87</v>
          </cell>
          <cell r="AN11">
            <v>48410.46</v>
          </cell>
          <cell r="AO11">
            <v>3490751.34</v>
          </cell>
          <cell r="AP11">
            <v>70.87</v>
          </cell>
          <cell r="AQ11">
            <v>49255.7</v>
          </cell>
          <cell r="AR11">
            <v>303185.11</v>
          </cell>
          <cell r="AS11">
            <v>15.53</v>
          </cell>
          <cell r="AT11">
            <v>19522.54</v>
          </cell>
          <cell r="AU11">
            <v>71580.78</v>
          </cell>
          <cell r="AV11">
            <v>1.23</v>
          </cell>
          <cell r="AW11">
            <v>58195.76</v>
          </cell>
        </row>
        <row r="12">
          <cell r="B12">
            <v>10</v>
          </cell>
          <cell r="C12" t="str">
            <v>Bedford County </v>
          </cell>
          <cell r="D12" t="str">
            <v>Counties</v>
          </cell>
          <cell r="E12" t="str">
            <v>LEA</v>
          </cell>
          <cell r="F12">
            <v>42411.4537037037</v>
          </cell>
          <cell r="G12" t="str">
            <v>DOE PROD</v>
          </cell>
          <cell r="H12">
            <v>1302262.94</v>
          </cell>
          <cell r="I12">
            <v>17.26</v>
          </cell>
          <cell r="J12">
            <v>75449.76</v>
          </cell>
          <cell r="K12">
            <v>410913.51</v>
          </cell>
          <cell r="L12">
            <v>4.75</v>
          </cell>
          <cell r="M12">
            <v>86508.11</v>
          </cell>
          <cell r="N12">
            <v>0</v>
          </cell>
          <cell r="O12">
            <v>0</v>
          </cell>
          <cell r="P12">
            <v>1713176.45</v>
          </cell>
          <cell r="Q12">
            <v>22.01</v>
          </cell>
          <cell r="R12">
            <v>77836.28</v>
          </cell>
          <cell r="S12">
            <v>303279.89</v>
          </cell>
          <cell r="T12">
            <v>5.51</v>
          </cell>
          <cell r="U12">
            <v>55041.72</v>
          </cell>
          <cell r="V12">
            <v>576818.97</v>
          </cell>
          <cell r="W12">
            <v>8.32</v>
          </cell>
          <cell r="X12">
            <v>69329.2</v>
          </cell>
          <cell r="Y12">
            <v>0</v>
          </cell>
          <cell r="Z12">
            <v>0</v>
          </cell>
          <cell r="AA12">
            <v>880098.86</v>
          </cell>
          <cell r="AB12">
            <v>13.83</v>
          </cell>
          <cell r="AC12">
            <v>63636.94</v>
          </cell>
          <cell r="AD12">
            <v>20066246.86</v>
          </cell>
          <cell r="AE12">
            <v>484.8</v>
          </cell>
          <cell r="AF12">
            <v>41390.77</v>
          </cell>
          <cell r="AG12">
            <v>14958591.86</v>
          </cell>
          <cell r="AH12">
            <v>369.75</v>
          </cell>
          <cell r="AI12">
            <v>40455.96</v>
          </cell>
          <cell r="AJ12">
            <v>0</v>
          </cell>
          <cell r="AK12">
            <v>0</v>
          </cell>
          <cell r="AL12">
            <v>35024838.72</v>
          </cell>
          <cell r="AM12">
            <v>854.55</v>
          </cell>
          <cell r="AN12">
            <v>40986.3</v>
          </cell>
          <cell r="AO12">
            <v>37618114.03</v>
          </cell>
          <cell r="AP12">
            <v>890.39</v>
          </cell>
          <cell r="AQ12">
            <v>42249.03</v>
          </cell>
          <cell r="AR12">
            <v>2718065.02</v>
          </cell>
          <cell r="AS12">
            <v>168.92</v>
          </cell>
          <cell r="AT12">
            <v>16090.84</v>
          </cell>
          <cell r="AU12">
            <v>700151.74</v>
          </cell>
          <cell r="AV12">
            <v>19.62</v>
          </cell>
          <cell r="AW12">
            <v>35685.61</v>
          </cell>
        </row>
        <row r="13">
          <cell r="B13">
            <v>11</v>
          </cell>
          <cell r="C13" t="str">
            <v>Bland County </v>
          </cell>
          <cell r="D13" t="str">
            <v>Counties</v>
          </cell>
          <cell r="E13" t="str">
            <v>LEA</v>
          </cell>
          <cell r="F13">
            <v>42411.4537037037</v>
          </cell>
          <cell r="G13" t="str">
            <v>DOE PROD</v>
          </cell>
          <cell r="H13">
            <v>60818.25</v>
          </cell>
          <cell r="I13">
            <v>1.15</v>
          </cell>
          <cell r="J13">
            <v>52885.43</v>
          </cell>
          <cell r="K13">
            <v>83832.75</v>
          </cell>
          <cell r="L13">
            <v>1.35</v>
          </cell>
          <cell r="M13">
            <v>62098.33</v>
          </cell>
          <cell r="N13">
            <v>0</v>
          </cell>
          <cell r="O13">
            <v>0</v>
          </cell>
          <cell r="P13">
            <v>144651</v>
          </cell>
          <cell r="Q13">
            <v>2.5</v>
          </cell>
          <cell r="R13">
            <v>57860.4</v>
          </cell>
          <cell r="S13">
            <v>0</v>
          </cell>
          <cell r="T13">
            <v>0</v>
          </cell>
          <cell r="U13">
            <v>0</v>
          </cell>
          <cell r="V13">
            <v>0</v>
          </cell>
          <cell r="W13">
            <v>0</v>
          </cell>
          <cell r="X13">
            <v>0</v>
          </cell>
          <cell r="Y13">
            <v>0</v>
          </cell>
          <cell r="Z13">
            <v>0</v>
          </cell>
          <cell r="AA13">
            <v>0</v>
          </cell>
          <cell r="AB13">
            <v>0</v>
          </cell>
          <cell r="AC13">
            <v>0</v>
          </cell>
          <cell r="AD13">
            <v>1762659.12</v>
          </cell>
          <cell r="AE13">
            <v>39.25</v>
          </cell>
          <cell r="AF13">
            <v>44908.51</v>
          </cell>
          <cell r="AG13">
            <v>1260163.59</v>
          </cell>
          <cell r="AH13">
            <v>31.7</v>
          </cell>
          <cell r="AI13">
            <v>39752.79</v>
          </cell>
          <cell r="AJ13">
            <v>0</v>
          </cell>
          <cell r="AK13">
            <v>0</v>
          </cell>
          <cell r="AL13">
            <v>3022822.71</v>
          </cell>
          <cell r="AM13">
            <v>70.95</v>
          </cell>
          <cell r="AN13">
            <v>42604.97</v>
          </cell>
          <cell r="AO13">
            <v>3167473.71</v>
          </cell>
          <cell r="AP13">
            <v>73.45</v>
          </cell>
          <cell r="AQ13">
            <v>43124.22</v>
          </cell>
          <cell r="AR13">
            <v>170370.57</v>
          </cell>
          <cell r="AS13">
            <v>11.1</v>
          </cell>
          <cell r="AT13">
            <v>15348.7</v>
          </cell>
          <cell r="AU13">
            <v>16758</v>
          </cell>
          <cell r="AV13">
            <v>0.35</v>
          </cell>
          <cell r="AW13">
            <v>47880</v>
          </cell>
        </row>
        <row r="14">
          <cell r="B14">
            <v>12</v>
          </cell>
          <cell r="C14" t="str">
            <v>Botetourt County </v>
          </cell>
          <cell r="D14" t="str">
            <v>Counties</v>
          </cell>
          <cell r="E14" t="str">
            <v>LEA</v>
          </cell>
          <cell r="F14">
            <v>42411.4537037037</v>
          </cell>
          <cell r="G14" t="str">
            <v>DOE PROD</v>
          </cell>
          <cell r="H14">
            <v>750491.04</v>
          </cell>
          <cell r="I14">
            <v>8</v>
          </cell>
          <cell r="J14">
            <v>93811.38</v>
          </cell>
          <cell r="K14">
            <v>487344</v>
          </cell>
          <cell r="L14">
            <v>5</v>
          </cell>
          <cell r="M14">
            <v>97468.8</v>
          </cell>
          <cell r="N14">
            <v>0</v>
          </cell>
          <cell r="O14">
            <v>0</v>
          </cell>
          <cell r="P14">
            <v>1237835.04</v>
          </cell>
          <cell r="Q14">
            <v>13</v>
          </cell>
          <cell r="R14">
            <v>95218.08</v>
          </cell>
          <cell r="S14">
            <v>159417.96</v>
          </cell>
          <cell r="T14">
            <v>2</v>
          </cell>
          <cell r="U14">
            <v>79708.98</v>
          </cell>
          <cell r="V14">
            <v>321370.08</v>
          </cell>
          <cell r="W14">
            <v>4</v>
          </cell>
          <cell r="X14">
            <v>80342.52</v>
          </cell>
          <cell r="Y14">
            <v>0</v>
          </cell>
          <cell r="Z14">
            <v>0</v>
          </cell>
          <cell r="AA14">
            <v>480788.04</v>
          </cell>
          <cell r="AB14">
            <v>6</v>
          </cell>
          <cell r="AC14">
            <v>80131.34</v>
          </cell>
          <cell r="AD14">
            <v>11752449.05</v>
          </cell>
          <cell r="AE14">
            <v>234.71</v>
          </cell>
          <cell r="AF14">
            <v>50072.21</v>
          </cell>
          <cell r="AG14">
            <v>8698488.43</v>
          </cell>
          <cell r="AH14">
            <v>164</v>
          </cell>
          <cell r="AI14">
            <v>53039.56</v>
          </cell>
          <cell r="AJ14">
            <v>0</v>
          </cell>
          <cell r="AK14">
            <v>0</v>
          </cell>
          <cell r="AL14">
            <v>20450937.48</v>
          </cell>
          <cell r="AM14">
            <v>398.71</v>
          </cell>
          <cell r="AN14">
            <v>51292.76</v>
          </cell>
          <cell r="AO14">
            <v>22169560.56</v>
          </cell>
          <cell r="AP14">
            <v>417.71</v>
          </cell>
          <cell r="AQ14">
            <v>53074.05</v>
          </cell>
          <cell r="AR14">
            <v>1034859.91</v>
          </cell>
          <cell r="AS14">
            <v>68</v>
          </cell>
          <cell r="AT14">
            <v>15218.53</v>
          </cell>
          <cell r="AU14">
            <v>150123.83</v>
          </cell>
          <cell r="AV14">
            <v>4.25</v>
          </cell>
          <cell r="AW14">
            <v>35323.25</v>
          </cell>
        </row>
        <row r="15">
          <cell r="B15">
            <v>13</v>
          </cell>
          <cell r="C15" t="str">
            <v>Brunswick County </v>
          </cell>
          <cell r="D15" t="str">
            <v>Counties</v>
          </cell>
          <cell r="E15" t="str">
            <v>LEA</v>
          </cell>
          <cell r="F15">
            <v>42411.4537037037</v>
          </cell>
          <cell r="G15" t="str">
            <v>DOE PROD</v>
          </cell>
          <cell r="H15">
            <v>235713</v>
          </cell>
          <cell r="I15">
            <v>3</v>
          </cell>
          <cell r="J15">
            <v>78571</v>
          </cell>
          <cell r="K15">
            <v>171203</v>
          </cell>
          <cell r="L15">
            <v>2</v>
          </cell>
          <cell r="M15">
            <v>85601.5</v>
          </cell>
          <cell r="N15">
            <v>0</v>
          </cell>
          <cell r="O15">
            <v>0</v>
          </cell>
          <cell r="P15">
            <v>406916</v>
          </cell>
          <cell r="Q15">
            <v>5</v>
          </cell>
          <cell r="R15">
            <v>81383.2</v>
          </cell>
          <cell r="S15">
            <v>0</v>
          </cell>
          <cell r="T15">
            <v>0</v>
          </cell>
          <cell r="U15">
            <v>0</v>
          </cell>
          <cell r="V15">
            <v>131728</v>
          </cell>
          <cell r="W15">
            <v>2</v>
          </cell>
          <cell r="X15">
            <v>65864</v>
          </cell>
          <cell r="Y15">
            <v>0</v>
          </cell>
          <cell r="Z15">
            <v>0</v>
          </cell>
          <cell r="AA15">
            <v>131728</v>
          </cell>
          <cell r="AB15">
            <v>2</v>
          </cell>
          <cell r="AC15">
            <v>65864</v>
          </cell>
          <cell r="AD15">
            <v>3067358</v>
          </cell>
          <cell r="AE15">
            <v>75.1</v>
          </cell>
          <cell r="AF15">
            <v>40843.65</v>
          </cell>
          <cell r="AG15">
            <v>3464809</v>
          </cell>
          <cell r="AH15">
            <v>88</v>
          </cell>
          <cell r="AI15">
            <v>39372.83</v>
          </cell>
          <cell r="AJ15">
            <v>0</v>
          </cell>
          <cell r="AK15">
            <v>0</v>
          </cell>
          <cell r="AL15">
            <v>6532167</v>
          </cell>
          <cell r="AM15">
            <v>163.1</v>
          </cell>
          <cell r="AN15">
            <v>40050.07</v>
          </cell>
          <cell r="AO15">
            <v>7070811</v>
          </cell>
          <cell r="AP15">
            <v>170.1</v>
          </cell>
          <cell r="AQ15">
            <v>41568.55</v>
          </cell>
          <cell r="AR15">
            <v>603801</v>
          </cell>
          <cell r="AS15">
            <v>45</v>
          </cell>
          <cell r="AT15">
            <v>13417.8</v>
          </cell>
          <cell r="AU15">
            <v>394175</v>
          </cell>
          <cell r="AV15">
            <v>11</v>
          </cell>
          <cell r="AW15">
            <v>35834.09</v>
          </cell>
        </row>
        <row r="16">
          <cell r="B16">
            <v>14</v>
          </cell>
          <cell r="C16" t="str">
            <v>Buchanan County </v>
          </cell>
          <cell r="D16" t="str">
            <v>Counties</v>
          </cell>
          <cell r="E16" t="str">
            <v>LEA</v>
          </cell>
          <cell r="F16">
            <v>42411.4537037037</v>
          </cell>
          <cell r="G16" t="str">
            <v>DOE PROD</v>
          </cell>
          <cell r="H16">
            <v>364500.87</v>
          </cell>
          <cell r="I16">
            <v>6.25</v>
          </cell>
          <cell r="J16">
            <v>58320.14</v>
          </cell>
          <cell r="K16">
            <v>353914.92</v>
          </cell>
          <cell r="L16">
            <v>6</v>
          </cell>
          <cell r="M16">
            <v>58985.82</v>
          </cell>
          <cell r="N16">
            <v>0</v>
          </cell>
          <cell r="O16">
            <v>0</v>
          </cell>
          <cell r="P16">
            <v>718415.79</v>
          </cell>
          <cell r="Q16">
            <v>12.25</v>
          </cell>
          <cell r="R16">
            <v>58646.19</v>
          </cell>
          <cell r="S16">
            <v>55500</v>
          </cell>
          <cell r="T16">
            <v>1</v>
          </cell>
          <cell r="U16">
            <v>55500</v>
          </cell>
          <cell r="V16">
            <v>0</v>
          </cell>
          <cell r="W16">
            <v>0</v>
          </cell>
          <cell r="X16">
            <v>0</v>
          </cell>
          <cell r="Y16">
            <v>0</v>
          </cell>
          <cell r="Z16">
            <v>0</v>
          </cell>
          <cell r="AA16">
            <v>55500</v>
          </cell>
          <cell r="AB16">
            <v>1</v>
          </cell>
          <cell r="AC16">
            <v>55500</v>
          </cell>
          <cell r="AD16">
            <v>6555989.98</v>
          </cell>
          <cell r="AE16">
            <v>169.5</v>
          </cell>
          <cell r="AF16">
            <v>38678.41</v>
          </cell>
          <cell r="AG16">
            <v>5582835.11</v>
          </cell>
          <cell r="AH16">
            <v>123.5</v>
          </cell>
          <cell r="AI16">
            <v>45205.14</v>
          </cell>
          <cell r="AJ16">
            <v>0</v>
          </cell>
          <cell r="AK16">
            <v>0</v>
          </cell>
          <cell r="AL16">
            <v>12138825.09</v>
          </cell>
          <cell r="AM16">
            <v>293</v>
          </cell>
          <cell r="AN16">
            <v>41429.44</v>
          </cell>
          <cell r="AO16">
            <v>12912740.88</v>
          </cell>
          <cell r="AP16">
            <v>306.25</v>
          </cell>
          <cell r="AQ16">
            <v>42164.05</v>
          </cell>
          <cell r="AR16">
            <v>971862.01</v>
          </cell>
          <cell r="AS16">
            <v>85</v>
          </cell>
          <cell r="AT16">
            <v>11433.67</v>
          </cell>
          <cell r="AU16">
            <v>204925.04</v>
          </cell>
          <cell r="AV16">
            <v>5</v>
          </cell>
          <cell r="AW16">
            <v>40985.01</v>
          </cell>
        </row>
        <row r="17">
          <cell r="B17">
            <v>15</v>
          </cell>
          <cell r="C17" t="str">
            <v>Buckingham County </v>
          </cell>
          <cell r="D17" t="str">
            <v>Counties</v>
          </cell>
          <cell r="E17" t="str">
            <v>LEA</v>
          </cell>
          <cell r="F17">
            <v>42411.4537037037</v>
          </cell>
          <cell r="G17" t="str">
            <v>DOE PROD</v>
          </cell>
          <cell r="H17">
            <v>250882</v>
          </cell>
          <cell r="I17">
            <v>3.25</v>
          </cell>
          <cell r="J17">
            <v>77194.46</v>
          </cell>
          <cell r="K17">
            <v>165671</v>
          </cell>
          <cell r="L17">
            <v>2</v>
          </cell>
          <cell r="M17">
            <v>82835.5</v>
          </cell>
          <cell r="N17">
            <v>0</v>
          </cell>
          <cell r="O17">
            <v>0</v>
          </cell>
          <cell r="P17">
            <v>416553</v>
          </cell>
          <cell r="Q17">
            <v>5.25</v>
          </cell>
          <cell r="R17">
            <v>79343.43</v>
          </cell>
          <cell r="S17">
            <v>198240</v>
          </cell>
          <cell r="T17">
            <v>3</v>
          </cell>
          <cell r="U17">
            <v>66080</v>
          </cell>
          <cell r="V17">
            <v>105097.5</v>
          </cell>
          <cell r="W17">
            <v>1.75</v>
          </cell>
          <cell r="X17">
            <v>60055.71</v>
          </cell>
          <cell r="Y17">
            <v>0</v>
          </cell>
          <cell r="Z17">
            <v>0</v>
          </cell>
          <cell r="AA17">
            <v>303337.5</v>
          </cell>
          <cell r="AB17">
            <v>4.75</v>
          </cell>
          <cell r="AC17">
            <v>63860.53</v>
          </cell>
          <cell r="AD17">
            <v>4115793.44</v>
          </cell>
          <cell r="AE17">
            <v>101.1</v>
          </cell>
          <cell r="AF17">
            <v>40710.12</v>
          </cell>
          <cell r="AG17">
            <v>3055601.61</v>
          </cell>
          <cell r="AH17">
            <v>71.8</v>
          </cell>
          <cell r="AI17">
            <v>42557.13</v>
          </cell>
          <cell r="AJ17">
            <v>0</v>
          </cell>
          <cell r="AK17">
            <v>0</v>
          </cell>
          <cell r="AL17">
            <v>7171395.05</v>
          </cell>
          <cell r="AM17">
            <v>172.9</v>
          </cell>
          <cell r="AN17">
            <v>41477.13</v>
          </cell>
          <cell r="AO17">
            <v>7891285.55</v>
          </cell>
          <cell r="AP17">
            <v>182.9</v>
          </cell>
          <cell r="AQ17">
            <v>43145.36</v>
          </cell>
          <cell r="AR17">
            <v>728367.71</v>
          </cell>
          <cell r="AS17">
            <v>54</v>
          </cell>
          <cell r="AT17">
            <v>13488.29</v>
          </cell>
          <cell r="AU17">
            <v>497800.26</v>
          </cell>
          <cell r="AV17">
            <v>10</v>
          </cell>
          <cell r="AW17">
            <v>49780.03</v>
          </cell>
        </row>
        <row r="18">
          <cell r="B18">
            <v>16</v>
          </cell>
          <cell r="C18" t="str">
            <v>Campbell County </v>
          </cell>
          <cell r="D18" t="str">
            <v>Counties</v>
          </cell>
          <cell r="E18" t="str">
            <v>LEA</v>
          </cell>
          <cell r="F18">
            <v>42411.4537037037</v>
          </cell>
          <cell r="G18" t="str">
            <v>DOE PROD</v>
          </cell>
          <cell r="H18">
            <v>653761.92</v>
          </cell>
          <cell r="I18">
            <v>7</v>
          </cell>
          <cell r="J18">
            <v>93394.56</v>
          </cell>
          <cell r="K18">
            <v>703757.88</v>
          </cell>
          <cell r="L18">
            <v>7</v>
          </cell>
          <cell r="M18">
            <v>100536.84</v>
          </cell>
          <cell r="N18">
            <v>0</v>
          </cell>
          <cell r="O18">
            <v>0</v>
          </cell>
          <cell r="P18">
            <v>1357519.8</v>
          </cell>
          <cell r="Q18">
            <v>14</v>
          </cell>
          <cell r="R18">
            <v>96965.7</v>
          </cell>
          <cell r="S18">
            <v>489095</v>
          </cell>
          <cell r="T18">
            <v>7</v>
          </cell>
          <cell r="U18">
            <v>69870.71</v>
          </cell>
          <cell r="V18">
            <v>878418</v>
          </cell>
          <cell r="W18">
            <v>12</v>
          </cell>
          <cell r="X18">
            <v>73201.5</v>
          </cell>
          <cell r="Y18">
            <v>0</v>
          </cell>
          <cell r="Z18">
            <v>0</v>
          </cell>
          <cell r="AA18">
            <v>1367513</v>
          </cell>
          <cell r="AB18">
            <v>19</v>
          </cell>
          <cell r="AC18">
            <v>71974.37</v>
          </cell>
          <cell r="AD18">
            <v>15050953.06</v>
          </cell>
          <cell r="AE18">
            <v>357</v>
          </cell>
          <cell r="AF18">
            <v>42159.53</v>
          </cell>
          <cell r="AG18">
            <v>13281465.39</v>
          </cell>
          <cell r="AH18">
            <v>297.25</v>
          </cell>
          <cell r="AI18">
            <v>44681.13</v>
          </cell>
          <cell r="AJ18">
            <v>0</v>
          </cell>
          <cell r="AK18">
            <v>0</v>
          </cell>
          <cell r="AL18">
            <v>28332418.45</v>
          </cell>
          <cell r="AM18">
            <v>654.25</v>
          </cell>
          <cell r="AN18">
            <v>43305.19</v>
          </cell>
          <cell r="AO18">
            <v>31057451.25</v>
          </cell>
          <cell r="AP18">
            <v>687.25</v>
          </cell>
          <cell r="AQ18">
            <v>45190.91</v>
          </cell>
          <cell r="AR18">
            <v>1277905.88</v>
          </cell>
          <cell r="AS18">
            <v>114</v>
          </cell>
          <cell r="AT18">
            <v>11209.7</v>
          </cell>
          <cell r="AU18">
            <v>1090142.07</v>
          </cell>
          <cell r="AV18">
            <v>24.66</v>
          </cell>
          <cell r="AW18">
            <v>44206.9</v>
          </cell>
        </row>
        <row r="19">
          <cell r="B19">
            <v>17</v>
          </cell>
          <cell r="C19" t="str">
            <v>Caroline County </v>
          </cell>
          <cell r="D19" t="str">
            <v>Counties</v>
          </cell>
          <cell r="E19" t="str">
            <v>LEA</v>
          </cell>
          <cell r="F19">
            <v>42411.4537037037</v>
          </cell>
          <cell r="G19" t="str">
            <v>DOE PROD</v>
          </cell>
          <cell r="H19">
            <v>299062.88</v>
          </cell>
          <cell r="I19">
            <v>3.58</v>
          </cell>
          <cell r="J19">
            <v>83537.12</v>
          </cell>
          <cell r="K19">
            <v>150420.35</v>
          </cell>
          <cell r="L19">
            <v>1.75</v>
          </cell>
          <cell r="M19">
            <v>85954.49</v>
          </cell>
          <cell r="N19">
            <v>0</v>
          </cell>
          <cell r="O19">
            <v>0</v>
          </cell>
          <cell r="P19">
            <v>449483.23</v>
          </cell>
          <cell r="Q19">
            <v>5.33</v>
          </cell>
          <cell r="R19">
            <v>84330.81</v>
          </cell>
          <cell r="S19">
            <v>243261.86</v>
          </cell>
          <cell r="T19">
            <v>4</v>
          </cell>
          <cell r="U19">
            <v>60815.47</v>
          </cell>
          <cell r="V19">
            <v>384272.87</v>
          </cell>
          <cell r="W19">
            <v>4.85</v>
          </cell>
          <cell r="X19">
            <v>79231.52</v>
          </cell>
          <cell r="Y19">
            <v>0</v>
          </cell>
          <cell r="Z19">
            <v>0</v>
          </cell>
          <cell r="AA19">
            <v>627534.73</v>
          </cell>
          <cell r="AB19">
            <v>8.85</v>
          </cell>
          <cell r="AC19">
            <v>70907.88</v>
          </cell>
          <cell r="AD19">
            <v>8484989.58</v>
          </cell>
          <cell r="AE19">
            <v>177</v>
          </cell>
          <cell r="AF19">
            <v>47937.79</v>
          </cell>
          <cell r="AG19">
            <v>5739329.34</v>
          </cell>
          <cell r="AH19">
            <v>115.5</v>
          </cell>
          <cell r="AI19">
            <v>49691.16</v>
          </cell>
          <cell r="AJ19">
            <v>0</v>
          </cell>
          <cell r="AK19">
            <v>0</v>
          </cell>
          <cell r="AL19">
            <v>14224318.92</v>
          </cell>
          <cell r="AM19">
            <v>292.5</v>
          </cell>
          <cell r="AN19">
            <v>48630.15</v>
          </cell>
          <cell r="AO19">
            <v>15301336.88</v>
          </cell>
          <cell r="AP19">
            <v>306.68</v>
          </cell>
          <cell r="AQ19">
            <v>49893.49</v>
          </cell>
          <cell r="AR19">
            <v>1010087.2</v>
          </cell>
          <cell r="AS19">
            <v>71</v>
          </cell>
          <cell r="AT19">
            <v>14226.58</v>
          </cell>
          <cell r="AU19">
            <v>376320.67</v>
          </cell>
          <cell r="AV19">
            <v>7</v>
          </cell>
          <cell r="AW19">
            <v>53760.1</v>
          </cell>
        </row>
        <row r="20">
          <cell r="B20">
            <v>18</v>
          </cell>
          <cell r="C20" t="str">
            <v>Carroll County </v>
          </cell>
          <cell r="D20" t="str">
            <v>Counties</v>
          </cell>
          <cell r="E20" t="str">
            <v>LEA</v>
          </cell>
          <cell r="F20">
            <v>42411.4537037037</v>
          </cell>
          <cell r="G20" t="str">
            <v>DOE PROD</v>
          </cell>
          <cell r="H20">
            <v>501852.96</v>
          </cell>
          <cell r="I20">
            <v>7</v>
          </cell>
          <cell r="J20">
            <v>71693.28</v>
          </cell>
          <cell r="K20">
            <v>159734.04</v>
          </cell>
          <cell r="L20">
            <v>2</v>
          </cell>
          <cell r="M20">
            <v>79867.02</v>
          </cell>
          <cell r="N20">
            <v>0</v>
          </cell>
          <cell r="O20">
            <v>0</v>
          </cell>
          <cell r="P20">
            <v>661587</v>
          </cell>
          <cell r="Q20">
            <v>9</v>
          </cell>
          <cell r="R20">
            <v>73509.67</v>
          </cell>
          <cell r="S20">
            <v>111194.76</v>
          </cell>
          <cell r="T20">
            <v>2</v>
          </cell>
          <cell r="U20">
            <v>55597.38</v>
          </cell>
          <cell r="V20">
            <v>325061.76</v>
          </cell>
          <cell r="W20">
            <v>4.5</v>
          </cell>
          <cell r="X20">
            <v>72235.95</v>
          </cell>
          <cell r="Y20">
            <v>0</v>
          </cell>
          <cell r="Z20">
            <v>0</v>
          </cell>
          <cell r="AA20">
            <v>436256.52</v>
          </cell>
          <cell r="AB20">
            <v>6.5</v>
          </cell>
          <cell r="AC20">
            <v>67116.39</v>
          </cell>
          <cell r="AD20">
            <v>7515050.99</v>
          </cell>
          <cell r="AE20">
            <v>169.87</v>
          </cell>
          <cell r="AF20">
            <v>44240.01</v>
          </cell>
          <cell r="AG20">
            <v>7865264.61</v>
          </cell>
          <cell r="AH20">
            <v>168.48</v>
          </cell>
          <cell r="AI20">
            <v>46683.67</v>
          </cell>
          <cell r="AJ20">
            <v>0</v>
          </cell>
          <cell r="AK20">
            <v>0</v>
          </cell>
          <cell r="AL20">
            <v>15380315.6</v>
          </cell>
          <cell r="AM20">
            <v>338.35</v>
          </cell>
          <cell r="AN20">
            <v>45456.82</v>
          </cell>
          <cell r="AO20">
            <v>16478159.12</v>
          </cell>
          <cell r="AP20">
            <v>353.85</v>
          </cell>
          <cell r="AQ20">
            <v>46568.2</v>
          </cell>
          <cell r="AR20">
            <v>1038857.58</v>
          </cell>
          <cell r="AS20">
            <v>45.69</v>
          </cell>
          <cell r="AT20">
            <v>22737.09</v>
          </cell>
          <cell r="AU20">
            <v>534433.83</v>
          </cell>
          <cell r="AV20">
            <v>12.4</v>
          </cell>
          <cell r="AW20">
            <v>43099.5</v>
          </cell>
        </row>
        <row r="21">
          <cell r="B21">
            <v>19</v>
          </cell>
          <cell r="C21" t="str">
            <v>Charles City County </v>
          </cell>
          <cell r="D21" t="str">
            <v>Counties</v>
          </cell>
          <cell r="E21" t="str">
            <v>LEA</v>
          </cell>
          <cell r="F21">
            <v>42411.4537037037</v>
          </cell>
          <cell r="G21" t="str">
            <v>DOE PROD</v>
          </cell>
          <cell r="H21">
            <v>128505</v>
          </cell>
          <cell r="I21">
            <v>1.67</v>
          </cell>
          <cell r="J21">
            <v>76949.1</v>
          </cell>
          <cell r="K21">
            <v>118105</v>
          </cell>
          <cell r="L21">
            <v>1.33</v>
          </cell>
          <cell r="M21">
            <v>88800.75</v>
          </cell>
          <cell r="N21">
            <v>0</v>
          </cell>
          <cell r="O21">
            <v>0</v>
          </cell>
          <cell r="P21">
            <v>246610</v>
          </cell>
          <cell r="Q21">
            <v>3</v>
          </cell>
          <cell r="R21">
            <v>82203.33</v>
          </cell>
          <cell r="S21">
            <v>60317</v>
          </cell>
          <cell r="T21">
            <v>1</v>
          </cell>
          <cell r="U21">
            <v>60317</v>
          </cell>
          <cell r="V21">
            <v>48443</v>
          </cell>
          <cell r="W21">
            <v>0.75</v>
          </cell>
          <cell r="X21">
            <v>64590.67</v>
          </cell>
          <cell r="Y21">
            <v>0</v>
          </cell>
          <cell r="Z21">
            <v>0</v>
          </cell>
          <cell r="AA21">
            <v>108760</v>
          </cell>
          <cell r="AB21">
            <v>1.75</v>
          </cell>
          <cell r="AC21">
            <v>62148.57</v>
          </cell>
          <cell r="AD21">
            <v>1696869</v>
          </cell>
          <cell r="AE21">
            <v>38.86</v>
          </cell>
          <cell r="AF21">
            <v>43666.21</v>
          </cell>
          <cell r="AG21">
            <v>1512640.73</v>
          </cell>
          <cell r="AH21">
            <v>34.75</v>
          </cell>
          <cell r="AI21">
            <v>43529.23</v>
          </cell>
          <cell r="AJ21">
            <v>0</v>
          </cell>
          <cell r="AK21">
            <v>0</v>
          </cell>
          <cell r="AL21">
            <v>3209509.73</v>
          </cell>
          <cell r="AM21">
            <v>73.61</v>
          </cell>
          <cell r="AN21">
            <v>43601.55</v>
          </cell>
          <cell r="AO21">
            <v>3564879.73</v>
          </cell>
          <cell r="AP21">
            <v>78.36</v>
          </cell>
          <cell r="AQ21">
            <v>45493.62</v>
          </cell>
          <cell r="AR21">
            <v>159467</v>
          </cell>
          <cell r="AS21">
            <v>13.05</v>
          </cell>
          <cell r="AT21">
            <v>12219.69</v>
          </cell>
          <cell r="AU21">
            <v>110114</v>
          </cell>
          <cell r="AV21">
            <v>2.5</v>
          </cell>
          <cell r="AW21">
            <v>44045.6</v>
          </cell>
        </row>
        <row r="22">
          <cell r="B22">
            <v>20</v>
          </cell>
          <cell r="C22" t="str">
            <v>Charlotte County </v>
          </cell>
          <cell r="D22" t="str">
            <v>Counties</v>
          </cell>
          <cell r="E22" t="str">
            <v>LEA</v>
          </cell>
          <cell r="F22">
            <v>42411.4537037037</v>
          </cell>
          <cell r="G22" t="str">
            <v>DOE PROD</v>
          </cell>
          <cell r="H22">
            <v>261130.08</v>
          </cell>
          <cell r="I22">
            <v>3.6</v>
          </cell>
          <cell r="J22">
            <v>72536.13</v>
          </cell>
          <cell r="K22">
            <v>109352.3</v>
          </cell>
          <cell r="L22">
            <v>1.4</v>
          </cell>
          <cell r="M22">
            <v>78108.79</v>
          </cell>
          <cell r="N22">
            <v>0</v>
          </cell>
          <cell r="O22">
            <v>0</v>
          </cell>
          <cell r="P22">
            <v>370482.38</v>
          </cell>
          <cell r="Q22">
            <v>5</v>
          </cell>
          <cell r="R22">
            <v>74096.48</v>
          </cell>
          <cell r="S22">
            <v>48570</v>
          </cell>
          <cell r="T22">
            <v>1</v>
          </cell>
          <cell r="U22">
            <v>48570</v>
          </cell>
          <cell r="V22">
            <v>128664.74</v>
          </cell>
          <cell r="W22">
            <v>2</v>
          </cell>
          <cell r="X22">
            <v>64332.37</v>
          </cell>
          <cell r="Y22">
            <v>0</v>
          </cell>
          <cell r="Z22">
            <v>0</v>
          </cell>
          <cell r="AA22">
            <v>177234.74</v>
          </cell>
          <cell r="AB22">
            <v>3</v>
          </cell>
          <cell r="AC22">
            <v>59078.25</v>
          </cell>
          <cell r="AD22">
            <v>4010020.98</v>
          </cell>
          <cell r="AE22">
            <v>85.97</v>
          </cell>
          <cell r="AF22">
            <v>46644.42</v>
          </cell>
          <cell r="AG22">
            <v>4821179.86</v>
          </cell>
          <cell r="AH22">
            <v>105</v>
          </cell>
          <cell r="AI22">
            <v>45916</v>
          </cell>
          <cell r="AJ22">
            <v>0</v>
          </cell>
          <cell r="AK22">
            <v>0</v>
          </cell>
          <cell r="AL22">
            <v>8831200.84</v>
          </cell>
          <cell r="AM22">
            <v>190.97</v>
          </cell>
          <cell r="AN22">
            <v>46243.92</v>
          </cell>
          <cell r="AO22">
            <v>9378917.96</v>
          </cell>
          <cell r="AP22">
            <v>198.97</v>
          </cell>
          <cell r="AQ22">
            <v>47137.35</v>
          </cell>
          <cell r="AR22">
            <v>517061.5</v>
          </cell>
          <cell r="AS22">
            <v>30</v>
          </cell>
          <cell r="AT22">
            <v>17235.38</v>
          </cell>
          <cell r="AU22">
            <v>257008.19</v>
          </cell>
          <cell r="AV22">
            <v>6</v>
          </cell>
          <cell r="AW22">
            <v>42834.7</v>
          </cell>
        </row>
        <row r="23">
          <cell r="B23">
            <v>21</v>
          </cell>
          <cell r="C23" t="str">
            <v>Chesterfield County </v>
          </cell>
          <cell r="D23" t="str">
            <v>Counties</v>
          </cell>
          <cell r="E23" t="str">
            <v>LEA</v>
          </cell>
          <cell r="F23">
            <v>42411.4537037037</v>
          </cell>
          <cell r="G23" t="str">
            <v>DOE PROD</v>
          </cell>
          <cell r="H23">
            <v>4101609.57</v>
          </cell>
          <cell r="I23">
            <v>46.3</v>
          </cell>
          <cell r="J23">
            <v>88587.68</v>
          </cell>
          <cell r="K23">
            <v>2446195.47</v>
          </cell>
          <cell r="L23">
            <v>26.25</v>
          </cell>
          <cell r="M23">
            <v>93188.4</v>
          </cell>
          <cell r="N23">
            <v>0</v>
          </cell>
          <cell r="O23">
            <v>0</v>
          </cell>
          <cell r="P23">
            <v>6547805.04</v>
          </cell>
          <cell r="Q23">
            <v>72.55</v>
          </cell>
          <cell r="R23">
            <v>90252.31</v>
          </cell>
          <cell r="S23">
            <v>4340974.48</v>
          </cell>
          <cell r="T23">
            <v>67.32</v>
          </cell>
          <cell r="U23">
            <v>64482.69</v>
          </cell>
          <cell r="V23">
            <v>4195439.7</v>
          </cell>
          <cell r="W23">
            <v>60.26</v>
          </cell>
          <cell r="X23">
            <v>69622.3</v>
          </cell>
          <cell r="Y23">
            <v>0</v>
          </cell>
          <cell r="Z23">
            <v>0</v>
          </cell>
          <cell r="AA23">
            <v>8536414.18</v>
          </cell>
          <cell r="AB23">
            <v>127.58</v>
          </cell>
          <cell r="AC23">
            <v>66910.29</v>
          </cell>
          <cell r="AD23">
            <v>127230384.48</v>
          </cell>
          <cell r="AE23">
            <v>2558.14</v>
          </cell>
          <cell r="AF23">
            <v>49735.5</v>
          </cell>
          <cell r="AG23">
            <v>90399680.63</v>
          </cell>
          <cell r="AH23">
            <v>1770.11</v>
          </cell>
          <cell r="AI23">
            <v>51070.09</v>
          </cell>
          <cell r="AJ23">
            <v>0</v>
          </cell>
          <cell r="AK23">
            <v>0</v>
          </cell>
          <cell r="AL23">
            <v>217630065.11</v>
          </cell>
          <cell r="AM23">
            <v>4328.25</v>
          </cell>
          <cell r="AN23">
            <v>50281.31</v>
          </cell>
          <cell r="AO23">
            <v>232714284.33</v>
          </cell>
          <cell r="AP23">
            <v>4528.38</v>
          </cell>
          <cell r="AQ23">
            <v>51390.18</v>
          </cell>
          <cell r="AR23">
            <v>13971047.73</v>
          </cell>
          <cell r="AS23">
            <v>743.26</v>
          </cell>
          <cell r="AT23">
            <v>18796.99</v>
          </cell>
          <cell r="AU23">
            <v>3537062.02</v>
          </cell>
          <cell r="AV23">
            <v>68.33</v>
          </cell>
          <cell r="AW23">
            <v>51764.41</v>
          </cell>
        </row>
        <row r="24">
          <cell r="B24">
            <v>22</v>
          </cell>
          <cell r="C24" t="str">
            <v>Clarke County </v>
          </cell>
          <cell r="D24" t="str">
            <v>Counties</v>
          </cell>
          <cell r="E24" t="str">
            <v>LEA</v>
          </cell>
          <cell r="F24">
            <v>42411.4537037037</v>
          </cell>
          <cell r="G24" t="str">
            <v>DOE PROD</v>
          </cell>
          <cell r="H24">
            <v>245589.22</v>
          </cell>
          <cell r="I24">
            <v>2.67</v>
          </cell>
          <cell r="J24">
            <v>91980.98</v>
          </cell>
          <cell r="K24">
            <v>140443.5</v>
          </cell>
          <cell r="L24">
            <v>1.24</v>
          </cell>
          <cell r="M24">
            <v>113260.89</v>
          </cell>
          <cell r="N24">
            <v>0</v>
          </cell>
          <cell r="O24">
            <v>0</v>
          </cell>
          <cell r="P24">
            <v>386032.72</v>
          </cell>
          <cell r="Q24">
            <v>3.91</v>
          </cell>
          <cell r="R24">
            <v>98729.6</v>
          </cell>
          <cell r="S24">
            <v>184921.03</v>
          </cell>
          <cell r="T24">
            <v>2.64</v>
          </cell>
          <cell r="U24">
            <v>70045.84</v>
          </cell>
          <cell r="V24">
            <v>165615.38</v>
          </cell>
          <cell r="W24">
            <v>2.57</v>
          </cell>
          <cell r="X24">
            <v>64441.78</v>
          </cell>
          <cell r="Y24">
            <v>0</v>
          </cell>
          <cell r="Z24">
            <v>0</v>
          </cell>
          <cell r="AA24">
            <v>350536.41</v>
          </cell>
          <cell r="AB24">
            <v>5.21</v>
          </cell>
          <cell r="AC24">
            <v>67281.46</v>
          </cell>
          <cell r="AD24">
            <v>4620114.83</v>
          </cell>
          <cell r="AE24">
            <v>94.36</v>
          </cell>
          <cell r="AF24">
            <v>48962.64</v>
          </cell>
          <cell r="AG24">
            <v>3829576.05</v>
          </cell>
          <cell r="AH24">
            <v>74.12</v>
          </cell>
          <cell r="AI24">
            <v>51667.24</v>
          </cell>
          <cell r="AJ24">
            <v>0</v>
          </cell>
          <cell r="AK24">
            <v>0</v>
          </cell>
          <cell r="AL24">
            <v>8449690.88</v>
          </cell>
          <cell r="AM24">
            <v>168.48</v>
          </cell>
          <cell r="AN24">
            <v>50152.49</v>
          </cell>
          <cell r="AO24">
            <v>9186260.01</v>
          </cell>
          <cell r="AP24">
            <v>177.6</v>
          </cell>
          <cell r="AQ24">
            <v>51724.44</v>
          </cell>
          <cell r="AR24">
            <v>675542.75</v>
          </cell>
          <cell r="AS24">
            <v>44.06</v>
          </cell>
          <cell r="AT24">
            <v>15332.34</v>
          </cell>
          <cell r="AU24">
            <v>75503.54</v>
          </cell>
          <cell r="AV24">
            <v>2.25</v>
          </cell>
          <cell r="AW24">
            <v>33557.13</v>
          </cell>
        </row>
        <row r="25">
          <cell r="B25">
            <v>23</v>
          </cell>
          <cell r="C25" t="str">
            <v>Craig County </v>
          </cell>
          <cell r="D25" t="str">
            <v>Counties</v>
          </cell>
          <cell r="E25" t="str">
            <v>LEA</v>
          </cell>
          <cell r="F25">
            <v>42411.4537037037</v>
          </cell>
          <cell r="G25" t="str">
            <v>DOE PROD</v>
          </cell>
          <cell r="H25">
            <v>60186</v>
          </cell>
          <cell r="I25">
            <v>1</v>
          </cell>
          <cell r="J25">
            <v>60186</v>
          </cell>
          <cell r="K25">
            <v>73059</v>
          </cell>
          <cell r="L25">
            <v>1</v>
          </cell>
          <cell r="M25">
            <v>73059</v>
          </cell>
          <cell r="N25">
            <v>0</v>
          </cell>
          <cell r="O25">
            <v>0</v>
          </cell>
          <cell r="P25">
            <v>133245</v>
          </cell>
          <cell r="Q25">
            <v>2</v>
          </cell>
          <cell r="R25">
            <v>66622.5</v>
          </cell>
          <cell r="S25">
            <v>37329.12</v>
          </cell>
          <cell r="T25">
            <v>0.67</v>
          </cell>
          <cell r="U25">
            <v>55715.1</v>
          </cell>
          <cell r="V25">
            <v>18385.92</v>
          </cell>
          <cell r="W25">
            <v>0.33</v>
          </cell>
          <cell r="X25">
            <v>55714.91</v>
          </cell>
          <cell r="Y25">
            <v>0</v>
          </cell>
          <cell r="Z25">
            <v>0</v>
          </cell>
          <cell r="AA25">
            <v>55715.04</v>
          </cell>
          <cell r="AB25">
            <v>1</v>
          </cell>
          <cell r="AC25">
            <v>55715.04</v>
          </cell>
          <cell r="AD25">
            <v>1544762.1</v>
          </cell>
          <cell r="AE25">
            <v>38.08</v>
          </cell>
          <cell r="AF25">
            <v>40566.23</v>
          </cell>
          <cell r="AG25">
            <v>1007318.59</v>
          </cell>
          <cell r="AH25">
            <v>23.63</v>
          </cell>
          <cell r="AI25">
            <v>42628.8</v>
          </cell>
          <cell r="AJ25">
            <v>0</v>
          </cell>
          <cell r="AK25">
            <v>0</v>
          </cell>
          <cell r="AL25">
            <v>2552080.69</v>
          </cell>
          <cell r="AM25">
            <v>61.71</v>
          </cell>
          <cell r="AN25">
            <v>41356.03</v>
          </cell>
          <cell r="AO25">
            <v>2741040.73</v>
          </cell>
          <cell r="AP25">
            <v>64.71</v>
          </cell>
          <cell r="AQ25">
            <v>42358.84</v>
          </cell>
          <cell r="AR25">
            <v>121999.98</v>
          </cell>
          <cell r="AS25">
            <v>8.96</v>
          </cell>
          <cell r="AT25">
            <v>13616.07</v>
          </cell>
          <cell r="AU25">
            <v>82916.04</v>
          </cell>
          <cell r="AV25">
            <v>1.7</v>
          </cell>
          <cell r="AW25">
            <v>48774.14</v>
          </cell>
        </row>
        <row r="26">
          <cell r="B26">
            <v>24</v>
          </cell>
          <cell r="C26" t="str">
            <v>Culpeper County </v>
          </cell>
          <cell r="D26" t="str">
            <v>Counties</v>
          </cell>
          <cell r="E26" t="str">
            <v>LEA</v>
          </cell>
          <cell r="F26">
            <v>42411.4537037037</v>
          </cell>
          <cell r="G26" t="str">
            <v>DOE PROD</v>
          </cell>
          <cell r="H26">
            <v>752853</v>
          </cell>
          <cell r="I26">
            <v>8</v>
          </cell>
          <cell r="J26">
            <v>94106.63</v>
          </cell>
          <cell r="K26">
            <v>231312</v>
          </cell>
          <cell r="L26">
            <v>2</v>
          </cell>
          <cell r="M26">
            <v>115656</v>
          </cell>
          <cell r="N26">
            <v>0</v>
          </cell>
          <cell r="O26">
            <v>0</v>
          </cell>
          <cell r="P26">
            <v>984165</v>
          </cell>
          <cell r="Q26">
            <v>10</v>
          </cell>
          <cell r="R26">
            <v>98416.5</v>
          </cell>
          <cell r="S26">
            <v>791466</v>
          </cell>
          <cell r="T26">
            <v>10</v>
          </cell>
          <cell r="U26">
            <v>79146.6</v>
          </cell>
          <cell r="V26">
            <v>480735</v>
          </cell>
          <cell r="W26">
            <v>6</v>
          </cell>
          <cell r="X26">
            <v>80122.5</v>
          </cell>
          <cell r="Y26">
            <v>0</v>
          </cell>
          <cell r="Z26">
            <v>0</v>
          </cell>
          <cell r="AA26">
            <v>1272201</v>
          </cell>
          <cell r="AB26">
            <v>16</v>
          </cell>
          <cell r="AC26">
            <v>79512.56</v>
          </cell>
          <cell r="AD26">
            <v>20242710</v>
          </cell>
          <cell r="AE26">
            <v>424.5</v>
          </cell>
          <cell r="AF26">
            <v>47686.01</v>
          </cell>
          <cell r="AG26">
            <v>11419397</v>
          </cell>
          <cell r="AH26">
            <v>217.5</v>
          </cell>
          <cell r="AI26">
            <v>52502.97</v>
          </cell>
          <cell r="AJ26">
            <v>0</v>
          </cell>
          <cell r="AK26">
            <v>0</v>
          </cell>
          <cell r="AL26">
            <v>31662107</v>
          </cell>
          <cell r="AM26">
            <v>642</v>
          </cell>
          <cell r="AN26">
            <v>49317.92</v>
          </cell>
          <cell r="AO26">
            <v>33918473</v>
          </cell>
          <cell r="AP26">
            <v>668</v>
          </cell>
          <cell r="AQ26">
            <v>50776.16</v>
          </cell>
          <cell r="AR26">
            <v>2566173</v>
          </cell>
          <cell r="AS26">
            <v>155</v>
          </cell>
          <cell r="AT26">
            <v>16555.95</v>
          </cell>
          <cell r="AU26">
            <v>440150</v>
          </cell>
          <cell r="AV26">
            <v>9</v>
          </cell>
          <cell r="AW26">
            <v>48905.56</v>
          </cell>
        </row>
        <row r="27">
          <cell r="B27">
            <v>25</v>
          </cell>
          <cell r="C27" t="str">
            <v>Cumberland County </v>
          </cell>
          <cell r="D27" t="str">
            <v>Counties</v>
          </cell>
          <cell r="E27" t="str">
            <v>LEA</v>
          </cell>
          <cell r="F27">
            <v>42411.4537037037</v>
          </cell>
          <cell r="G27" t="str">
            <v>DOE PROD</v>
          </cell>
          <cell r="H27">
            <v>159304.09</v>
          </cell>
          <cell r="I27">
            <v>2</v>
          </cell>
          <cell r="J27">
            <v>79652.05</v>
          </cell>
          <cell r="K27">
            <v>77790.44</v>
          </cell>
          <cell r="L27">
            <v>1</v>
          </cell>
          <cell r="M27">
            <v>77790.44</v>
          </cell>
          <cell r="N27">
            <v>0</v>
          </cell>
          <cell r="O27">
            <v>0</v>
          </cell>
          <cell r="P27">
            <v>237094.53</v>
          </cell>
          <cell r="Q27">
            <v>3</v>
          </cell>
          <cell r="R27">
            <v>79031.51</v>
          </cell>
          <cell r="S27">
            <v>80214.29</v>
          </cell>
          <cell r="T27">
            <v>1.15</v>
          </cell>
          <cell r="U27">
            <v>69751.56</v>
          </cell>
          <cell r="V27">
            <v>68791.72</v>
          </cell>
          <cell r="W27">
            <v>1.25</v>
          </cell>
          <cell r="X27">
            <v>55033.38</v>
          </cell>
          <cell r="Y27">
            <v>0</v>
          </cell>
          <cell r="Z27">
            <v>0</v>
          </cell>
          <cell r="AA27">
            <v>149006.01</v>
          </cell>
          <cell r="AB27">
            <v>2.4</v>
          </cell>
          <cell r="AC27">
            <v>62085.84</v>
          </cell>
          <cell r="AD27">
            <v>2684736.97</v>
          </cell>
          <cell r="AE27">
            <v>62.25</v>
          </cell>
          <cell r="AF27">
            <v>43128.3</v>
          </cell>
          <cell r="AG27">
            <v>2899387.26</v>
          </cell>
          <cell r="AH27">
            <v>53.85</v>
          </cell>
          <cell r="AI27">
            <v>53841.92</v>
          </cell>
          <cell r="AJ27">
            <v>0</v>
          </cell>
          <cell r="AK27">
            <v>0</v>
          </cell>
          <cell r="AL27">
            <v>5584124.23</v>
          </cell>
          <cell r="AM27">
            <v>116.1</v>
          </cell>
          <cell r="AN27">
            <v>48097.54</v>
          </cell>
          <cell r="AO27">
            <v>5970224.77</v>
          </cell>
          <cell r="AP27">
            <v>121.5</v>
          </cell>
          <cell r="AQ27">
            <v>49137.65</v>
          </cell>
          <cell r="AR27">
            <v>297985.94</v>
          </cell>
          <cell r="AS27">
            <v>17.7</v>
          </cell>
          <cell r="AT27">
            <v>16835.36</v>
          </cell>
          <cell r="AU27">
            <v>306327.36</v>
          </cell>
          <cell r="AV27">
            <v>29</v>
          </cell>
          <cell r="AW27">
            <v>10563.01</v>
          </cell>
        </row>
        <row r="28">
          <cell r="B28">
            <v>26</v>
          </cell>
          <cell r="C28" t="str">
            <v>Dickenson County </v>
          </cell>
          <cell r="D28" t="str">
            <v>Counties</v>
          </cell>
          <cell r="E28" t="str">
            <v>LEA</v>
          </cell>
          <cell r="F28">
            <v>42411.4537037037</v>
          </cell>
          <cell r="G28" t="str">
            <v>DOE PROD</v>
          </cell>
          <cell r="H28">
            <v>295756.08</v>
          </cell>
          <cell r="I28">
            <v>4</v>
          </cell>
          <cell r="J28">
            <v>73939.02</v>
          </cell>
          <cell r="K28">
            <v>234793.04</v>
          </cell>
          <cell r="L28">
            <v>3</v>
          </cell>
          <cell r="M28">
            <v>78264.35</v>
          </cell>
          <cell r="N28">
            <v>0</v>
          </cell>
          <cell r="O28">
            <v>0</v>
          </cell>
          <cell r="P28">
            <v>530549.12</v>
          </cell>
          <cell r="Q28">
            <v>7</v>
          </cell>
          <cell r="R28">
            <v>75792.73</v>
          </cell>
          <cell r="S28">
            <v>174426</v>
          </cell>
          <cell r="T28">
            <v>4</v>
          </cell>
          <cell r="U28">
            <v>43606.5</v>
          </cell>
          <cell r="V28">
            <v>81287.04</v>
          </cell>
          <cell r="W28">
            <v>2</v>
          </cell>
          <cell r="X28">
            <v>40643.52</v>
          </cell>
          <cell r="Y28">
            <v>0</v>
          </cell>
          <cell r="Z28">
            <v>0</v>
          </cell>
          <cell r="AA28">
            <v>255713.04</v>
          </cell>
          <cell r="AB28">
            <v>6</v>
          </cell>
          <cell r="AC28">
            <v>42618.84</v>
          </cell>
          <cell r="AD28">
            <v>4333948.65</v>
          </cell>
          <cell r="AE28">
            <v>121.5</v>
          </cell>
          <cell r="AF28">
            <v>35670.36</v>
          </cell>
          <cell r="AG28">
            <v>3236463.34</v>
          </cell>
          <cell r="AH28">
            <v>70.5</v>
          </cell>
          <cell r="AI28">
            <v>45907.28</v>
          </cell>
          <cell r="AJ28">
            <v>0</v>
          </cell>
          <cell r="AK28">
            <v>0</v>
          </cell>
          <cell r="AL28">
            <v>7570411.99</v>
          </cell>
          <cell r="AM28">
            <v>192</v>
          </cell>
          <cell r="AN28">
            <v>39429.23</v>
          </cell>
          <cell r="AO28">
            <v>8356674.15</v>
          </cell>
          <cell r="AP28">
            <v>205</v>
          </cell>
          <cell r="AQ28">
            <v>40764.26</v>
          </cell>
          <cell r="AR28">
            <v>139210.22</v>
          </cell>
          <cell r="AS28">
            <v>12.5</v>
          </cell>
          <cell r="AT28">
            <v>11136.82</v>
          </cell>
          <cell r="AU28">
            <v>242555.11</v>
          </cell>
          <cell r="AV28">
            <v>6</v>
          </cell>
          <cell r="AW28">
            <v>40425.85</v>
          </cell>
        </row>
        <row r="29">
          <cell r="B29">
            <v>27</v>
          </cell>
          <cell r="C29" t="str">
            <v>Dinwiddie County </v>
          </cell>
          <cell r="D29" t="str">
            <v>Counties</v>
          </cell>
          <cell r="E29" t="str">
            <v>LEA</v>
          </cell>
          <cell r="F29">
            <v>42411.4537037037</v>
          </cell>
          <cell r="G29" t="str">
            <v>DOE PROD</v>
          </cell>
          <cell r="H29">
            <v>458004.21</v>
          </cell>
          <cell r="I29">
            <v>5.7</v>
          </cell>
          <cell r="J29">
            <v>80351.62</v>
          </cell>
          <cell r="K29">
            <v>137176.57</v>
          </cell>
          <cell r="L29">
            <v>1.3</v>
          </cell>
          <cell r="M29">
            <v>105520.44</v>
          </cell>
          <cell r="N29">
            <v>0</v>
          </cell>
          <cell r="O29">
            <v>0</v>
          </cell>
          <cell r="P29">
            <v>595180.78</v>
          </cell>
          <cell r="Q29">
            <v>7</v>
          </cell>
          <cell r="R29">
            <v>85025.83</v>
          </cell>
          <cell r="S29">
            <v>152685.39</v>
          </cell>
          <cell r="T29">
            <v>2</v>
          </cell>
          <cell r="U29">
            <v>76342.7</v>
          </cell>
          <cell r="V29">
            <v>286397.61</v>
          </cell>
          <cell r="W29">
            <v>4</v>
          </cell>
          <cell r="X29">
            <v>71599.4</v>
          </cell>
          <cell r="Y29">
            <v>0</v>
          </cell>
          <cell r="Z29">
            <v>0</v>
          </cell>
          <cell r="AA29">
            <v>439083</v>
          </cell>
          <cell r="AB29">
            <v>6</v>
          </cell>
          <cell r="AC29">
            <v>73180.5</v>
          </cell>
          <cell r="AD29">
            <v>10011908.05</v>
          </cell>
          <cell r="AE29">
            <v>218</v>
          </cell>
          <cell r="AF29">
            <v>45926.18</v>
          </cell>
          <cell r="AG29">
            <v>6366303.27</v>
          </cell>
          <cell r="AH29">
            <v>124</v>
          </cell>
          <cell r="AI29">
            <v>51341.16</v>
          </cell>
          <cell r="AJ29">
            <v>0</v>
          </cell>
          <cell r="AK29">
            <v>0</v>
          </cell>
          <cell r="AL29">
            <v>16378211.32</v>
          </cell>
          <cell r="AM29">
            <v>342</v>
          </cell>
          <cell r="AN29">
            <v>47889.51</v>
          </cell>
          <cell r="AO29">
            <v>17412475.1</v>
          </cell>
          <cell r="AP29">
            <v>355</v>
          </cell>
          <cell r="AQ29">
            <v>49049.23</v>
          </cell>
          <cell r="AR29">
            <v>750546.9</v>
          </cell>
          <cell r="AS29">
            <v>56</v>
          </cell>
          <cell r="AT29">
            <v>13402.62</v>
          </cell>
          <cell r="AU29">
            <v>186003.5</v>
          </cell>
          <cell r="AV29">
            <v>3.25</v>
          </cell>
          <cell r="AW29">
            <v>57231.85</v>
          </cell>
        </row>
        <row r="30">
          <cell r="B30">
            <v>28</v>
          </cell>
          <cell r="C30" t="str">
            <v>Essex County </v>
          </cell>
          <cell r="D30" t="str">
            <v>Counties</v>
          </cell>
          <cell r="E30" t="str">
            <v>LEA</v>
          </cell>
          <cell r="F30">
            <v>42411.4537037037</v>
          </cell>
          <cell r="G30" t="str">
            <v>DOE PROD</v>
          </cell>
          <cell r="H30">
            <v>172380</v>
          </cell>
          <cell r="I30">
            <v>2</v>
          </cell>
          <cell r="J30">
            <v>86190</v>
          </cell>
          <cell r="K30">
            <v>84699.96</v>
          </cell>
          <cell r="L30">
            <v>1</v>
          </cell>
          <cell r="M30">
            <v>84699.96</v>
          </cell>
          <cell r="N30">
            <v>0</v>
          </cell>
          <cell r="O30">
            <v>0</v>
          </cell>
          <cell r="P30">
            <v>257079.96</v>
          </cell>
          <cell r="Q30">
            <v>3</v>
          </cell>
          <cell r="R30">
            <v>85693.32</v>
          </cell>
          <cell r="S30">
            <v>136745.28</v>
          </cell>
          <cell r="T30">
            <v>2</v>
          </cell>
          <cell r="U30">
            <v>68372.64</v>
          </cell>
          <cell r="V30">
            <v>73473.96</v>
          </cell>
          <cell r="W30">
            <v>1</v>
          </cell>
          <cell r="X30">
            <v>73473.96</v>
          </cell>
          <cell r="Y30">
            <v>0</v>
          </cell>
          <cell r="Z30">
            <v>0</v>
          </cell>
          <cell r="AA30">
            <v>210219.24</v>
          </cell>
          <cell r="AB30">
            <v>3</v>
          </cell>
          <cell r="AC30">
            <v>70073.08</v>
          </cell>
          <cell r="AD30">
            <v>3967446.96</v>
          </cell>
          <cell r="AE30">
            <v>85.74</v>
          </cell>
          <cell r="AF30">
            <v>46273</v>
          </cell>
          <cell r="AG30">
            <v>1909822.31</v>
          </cell>
          <cell r="AH30">
            <v>42.12</v>
          </cell>
          <cell r="AI30">
            <v>45342.41</v>
          </cell>
          <cell r="AJ30">
            <v>0</v>
          </cell>
          <cell r="AK30">
            <v>0</v>
          </cell>
          <cell r="AL30">
            <v>5877269.27</v>
          </cell>
          <cell r="AM30">
            <v>127.86</v>
          </cell>
          <cell r="AN30">
            <v>45966.44</v>
          </cell>
          <cell r="AO30">
            <v>6344568.47</v>
          </cell>
          <cell r="AP30">
            <v>133.86</v>
          </cell>
          <cell r="AQ30">
            <v>47397.05</v>
          </cell>
          <cell r="AR30">
            <v>441972.57</v>
          </cell>
          <cell r="AS30">
            <v>24</v>
          </cell>
          <cell r="AT30">
            <v>18415.52</v>
          </cell>
          <cell r="AU30">
            <v>173419.56</v>
          </cell>
          <cell r="AV30">
            <v>4.94</v>
          </cell>
          <cell r="AW30">
            <v>35105.17</v>
          </cell>
        </row>
        <row r="31">
          <cell r="B31">
            <v>29</v>
          </cell>
          <cell r="C31" t="str">
            <v>Fairfax County </v>
          </cell>
          <cell r="D31" t="str">
            <v>Counties</v>
          </cell>
          <cell r="E31" t="str">
            <v>LEA</v>
          </cell>
          <cell r="F31">
            <v>42411.4537037037</v>
          </cell>
          <cell r="G31" t="str">
            <v>DOE PROD</v>
          </cell>
          <cell r="H31">
            <v>19576433.68</v>
          </cell>
          <cell r="I31">
            <v>151.5</v>
          </cell>
          <cell r="J31">
            <v>129217.38</v>
          </cell>
          <cell r="K31">
            <v>5542009.51</v>
          </cell>
          <cell r="L31">
            <v>44.5</v>
          </cell>
          <cell r="M31">
            <v>124539.54</v>
          </cell>
          <cell r="N31">
            <v>0</v>
          </cell>
          <cell r="O31">
            <v>0</v>
          </cell>
          <cell r="P31">
            <v>25118443.19</v>
          </cell>
          <cell r="Q31">
            <v>196</v>
          </cell>
          <cell r="R31">
            <v>128155.32</v>
          </cell>
          <cell r="S31">
            <v>23887064.02</v>
          </cell>
          <cell r="T31">
            <v>238.17</v>
          </cell>
          <cell r="U31">
            <v>100294.18</v>
          </cell>
          <cell r="V31">
            <v>17930297.17</v>
          </cell>
          <cell r="W31">
            <v>163.68</v>
          </cell>
          <cell r="X31">
            <v>109544.83</v>
          </cell>
          <cell r="Y31">
            <v>0</v>
          </cell>
          <cell r="Z31">
            <v>0</v>
          </cell>
          <cell r="AA31">
            <v>41817361.19</v>
          </cell>
          <cell r="AB31">
            <v>401.85</v>
          </cell>
          <cell r="AC31">
            <v>104062.12</v>
          </cell>
          <cell r="AD31">
            <v>596973352.45</v>
          </cell>
          <cell r="AE31">
            <v>9445.23</v>
          </cell>
          <cell r="AF31">
            <v>63203.69</v>
          </cell>
          <cell r="AG31">
            <v>400571107.27</v>
          </cell>
          <cell r="AH31">
            <v>5919.58</v>
          </cell>
          <cell r="AI31">
            <v>67668.84</v>
          </cell>
          <cell r="AJ31">
            <v>0</v>
          </cell>
          <cell r="AK31">
            <v>0</v>
          </cell>
          <cell r="AL31">
            <v>997544459.72</v>
          </cell>
          <cell r="AM31">
            <v>15364.81</v>
          </cell>
          <cell r="AN31">
            <v>64923.97</v>
          </cell>
          <cell r="AO31">
            <v>1064480264.1</v>
          </cell>
          <cell r="AP31">
            <v>15962.66</v>
          </cell>
          <cell r="AQ31">
            <v>66685.64</v>
          </cell>
          <cell r="AR31">
            <v>73659821.36</v>
          </cell>
          <cell r="AS31">
            <v>2606.39</v>
          </cell>
          <cell r="AT31">
            <v>28261.24</v>
          </cell>
          <cell r="AU31">
            <v>24639783.9</v>
          </cell>
          <cell r="AV31">
            <v>357.66</v>
          </cell>
          <cell r="AW31">
            <v>68891.64</v>
          </cell>
        </row>
        <row r="32">
          <cell r="B32">
            <v>30</v>
          </cell>
          <cell r="C32" t="str">
            <v>Fauquier County </v>
          </cell>
          <cell r="D32" t="str">
            <v>Counties</v>
          </cell>
          <cell r="E32" t="str">
            <v>LEA</v>
          </cell>
          <cell r="F32">
            <v>42411.4537037037</v>
          </cell>
          <cell r="G32" t="str">
            <v>DOE PROD</v>
          </cell>
          <cell r="H32">
            <v>1314195.6</v>
          </cell>
          <cell r="I32">
            <v>13.9</v>
          </cell>
          <cell r="J32">
            <v>94546.45</v>
          </cell>
          <cell r="K32">
            <v>549252.59</v>
          </cell>
          <cell r="L32">
            <v>5.1</v>
          </cell>
          <cell r="M32">
            <v>107696.59</v>
          </cell>
          <cell r="N32">
            <v>0</v>
          </cell>
          <cell r="O32">
            <v>0</v>
          </cell>
          <cell r="P32">
            <v>1863448.19</v>
          </cell>
          <cell r="Q32">
            <v>19</v>
          </cell>
          <cell r="R32">
            <v>98076.22</v>
          </cell>
          <cell r="S32">
            <v>959849.4</v>
          </cell>
          <cell r="T32">
            <v>13.9</v>
          </cell>
          <cell r="U32">
            <v>69053.91</v>
          </cell>
          <cell r="V32">
            <v>902383.8</v>
          </cell>
          <cell r="W32">
            <v>11.1</v>
          </cell>
          <cell r="X32">
            <v>81295.84</v>
          </cell>
          <cell r="Y32">
            <v>0</v>
          </cell>
          <cell r="Z32">
            <v>0</v>
          </cell>
          <cell r="AA32">
            <v>1862233.2</v>
          </cell>
          <cell r="AB32">
            <v>25</v>
          </cell>
          <cell r="AC32">
            <v>74489.33</v>
          </cell>
          <cell r="AD32">
            <v>29017437.91</v>
          </cell>
          <cell r="AE32">
            <v>534.88</v>
          </cell>
          <cell r="AF32">
            <v>54250.37</v>
          </cell>
          <cell r="AG32">
            <v>23175613.69</v>
          </cell>
          <cell r="AH32">
            <v>436.97</v>
          </cell>
          <cell r="AI32">
            <v>53037.08</v>
          </cell>
          <cell r="AJ32">
            <v>0</v>
          </cell>
          <cell r="AK32">
            <v>0</v>
          </cell>
          <cell r="AL32">
            <v>52193051.6</v>
          </cell>
          <cell r="AM32">
            <v>971.85</v>
          </cell>
          <cell r="AN32">
            <v>53704.84</v>
          </cell>
          <cell r="AO32">
            <v>55918732.99</v>
          </cell>
          <cell r="AP32">
            <v>1015.85</v>
          </cell>
          <cell r="AQ32">
            <v>55046.25</v>
          </cell>
          <cell r="AR32">
            <v>4171687.1</v>
          </cell>
          <cell r="AS32">
            <v>221.5</v>
          </cell>
          <cell r="AT32">
            <v>18833.8</v>
          </cell>
          <cell r="AU32">
            <v>61313.84</v>
          </cell>
          <cell r="AV32">
            <v>1.3</v>
          </cell>
          <cell r="AW32">
            <v>47164.49</v>
          </cell>
        </row>
        <row r="33">
          <cell r="B33">
            <v>31</v>
          </cell>
          <cell r="C33" t="str">
            <v>Floyd County </v>
          </cell>
          <cell r="D33" t="str">
            <v>Counties</v>
          </cell>
          <cell r="E33" t="str">
            <v>LEA</v>
          </cell>
          <cell r="F33">
            <v>42411.4537037037</v>
          </cell>
          <cell r="G33" t="str">
            <v>DOE PROD</v>
          </cell>
          <cell r="H33">
            <v>276287.25</v>
          </cell>
          <cell r="I33">
            <v>3.7</v>
          </cell>
          <cell r="J33">
            <v>74672.23</v>
          </cell>
          <cell r="K33">
            <v>78388.34</v>
          </cell>
          <cell r="L33">
            <v>1</v>
          </cell>
          <cell r="M33">
            <v>78388.34</v>
          </cell>
          <cell r="N33">
            <v>0</v>
          </cell>
          <cell r="O33">
            <v>0</v>
          </cell>
          <cell r="P33">
            <v>354675.59</v>
          </cell>
          <cell r="Q33">
            <v>4.7</v>
          </cell>
          <cell r="R33">
            <v>75462.89</v>
          </cell>
          <cell r="S33">
            <v>49572.96</v>
          </cell>
          <cell r="T33">
            <v>1</v>
          </cell>
          <cell r="U33">
            <v>49572.96</v>
          </cell>
          <cell r="V33">
            <v>142834.61</v>
          </cell>
          <cell r="W33">
            <v>2</v>
          </cell>
          <cell r="X33">
            <v>71417.31</v>
          </cell>
          <cell r="Y33">
            <v>0</v>
          </cell>
          <cell r="Z33">
            <v>0</v>
          </cell>
          <cell r="AA33">
            <v>192407.57</v>
          </cell>
          <cell r="AB33">
            <v>3</v>
          </cell>
          <cell r="AC33">
            <v>64135.86</v>
          </cell>
          <cell r="AD33">
            <v>4489249.29</v>
          </cell>
          <cell r="AE33">
            <v>100.77</v>
          </cell>
          <cell r="AF33">
            <v>44549.46</v>
          </cell>
          <cell r="AG33">
            <v>2620824.33</v>
          </cell>
          <cell r="AH33">
            <v>55.99</v>
          </cell>
          <cell r="AI33">
            <v>46808.79</v>
          </cell>
          <cell r="AJ33">
            <v>0</v>
          </cell>
          <cell r="AK33">
            <v>0</v>
          </cell>
          <cell r="AL33">
            <v>7110073.62</v>
          </cell>
          <cell r="AM33">
            <v>156.76</v>
          </cell>
          <cell r="AN33">
            <v>45356.43</v>
          </cell>
          <cell r="AO33">
            <v>7657156.78</v>
          </cell>
          <cell r="AP33">
            <v>164.46</v>
          </cell>
          <cell r="AQ33">
            <v>46559.39</v>
          </cell>
          <cell r="AR33">
            <v>638788.1</v>
          </cell>
          <cell r="AS33">
            <v>42.49</v>
          </cell>
          <cell r="AT33">
            <v>15033.85</v>
          </cell>
          <cell r="AU33">
            <v>186083.16</v>
          </cell>
          <cell r="AV33">
            <v>4.54</v>
          </cell>
          <cell r="AW33">
            <v>40987.48</v>
          </cell>
        </row>
        <row r="34">
          <cell r="B34">
            <v>32</v>
          </cell>
          <cell r="C34" t="str">
            <v>Fluvanna County </v>
          </cell>
          <cell r="D34" t="str">
            <v>Counties</v>
          </cell>
          <cell r="E34" t="str">
            <v>LEA</v>
          </cell>
          <cell r="F34">
            <v>42411.4537037037</v>
          </cell>
          <cell r="G34" t="str">
            <v>DOE PROD</v>
          </cell>
          <cell r="H34">
            <v>255966.96</v>
          </cell>
          <cell r="I34">
            <v>3</v>
          </cell>
          <cell r="J34">
            <v>85322.32</v>
          </cell>
          <cell r="K34">
            <v>110952</v>
          </cell>
          <cell r="L34">
            <v>1</v>
          </cell>
          <cell r="M34">
            <v>110952</v>
          </cell>
          <cell r="N34">
            <v>0</v>
          </cell>
          <cell r="O34">
            <v>0</v>
          </cell>
          <cell r="P34">
            <v>366918.96</v>
          </cell>
          <cell r="Q34">
            <v>4</v>
          </cell>
          <cell r="R34">
            <v>91729.74</v>
          </cell>
          <cell r="S34">
            <v>189492.55</v>
          </cell>
          <cell r="T34">
            <v>3</v>
          </cell>
          <cell r="U34">
            <v>63164.18</v>
          </cell>
          <cell r="V34">
            <v>221802.96</v>
          </cell>
          <cell r="W34">
            <v>3</v>
          </cell>
          <cell r="X34">
            <v>73934.32</v>
          </cell>
          <cell r="Y34">
            <v>0</v>
          </cell>
          <cell r="Z34">
            <v>0</v>
          </cell>
          <cell r="AA34">
            <v>411295.51</v>
          </cell>
          <cell r="AB34">
            <v>6</v>
          </cell>
          <cell r="AC34">
            <v>68549.25</v>
          </cell>
          <cell r="AD34">
            <v>7997871.03</v>
          </cell>
          <cell r="AE34">
            <v>160.21</v>
          </cell>
          <cell r="AF34">
            <v>49921.17</v>
          </cell>
          <cell r="AG34">
            <v>6264002.32</v>
          </cell>
          <cell r="AH34">
            <v>112.2</v>
          </cell>
          <cell r="AI34">
            <v>55828.9</v>
          </cell>
          <cell r="AJ34">
            <v>0</v>
          </cell>
          <cell r="AK34">
            <v>0</v>
          </cell>
          <cell r="AL34">
            <v>14261873.35</v>
          </cell>
          <cell r="AM34">
            <v>272.41</v>
          </cell>
          <cell r="AN34">
            <v>52354.44</v>
          </cell>
          <cell r="AO34">
            <v>15040087.82</v>
          </cell>
          <cell r="AP34">
            <v>282.41</v>
          </cell>
          <cell r="AQ34">
            <v>53256.22</v>
          </cell>
          <cell r="AR34">
            <v>1017649.06</v>
          </cell>
          <cell r="AS34">
            <v>55</v>
          </cell>
          <cell r="AT34">
            <v>18502.71</v>
          </cell>
          <cell r="AU34">
            <v>465644.37</v>
          </cell>
          <cell r="AV34">
            <v>10</v>
          </cell>
          <cell r="AW34">
            <v>46564.44</v>
          </cell>
        </row>
        <row r="35">
          <cell r="B35">
            <v>33</v>
          </cell>
          <cell r="C35" t="str">
            <v>Franklin County </v>
          </cell>
          <cell r="D35" t="str">
            <v>Counties</v>
          </cell>
          <cell r="E35" t="str">
            <v>LEA</v>
          </cell>
          <cell r="F35">
            <v>42411.4537037037</v>
          </cell>
          <cell r="G35" t="str">
            <v>DOE PROD</v>
          </cell>
          <cell r="H35">
            <v>1115357.36</v>
          </cell>
          <cell r="I35">
            <v>13.67</v>
          </cell>
          <cell r="J35">
            <v>81591.61</v>
          </cell>
          <cell r="K35">
            <v>522293.04</v>
          </cell>
          <cell r="L35">
            <v>7.33</v>
          </cell>
          <cell r="M35">
            <v>71254.17</v>
          </cell>
          <cell r="N35">
            <v>0</v>
          </cell>
          <cell r="O35">
            <v>0</v>
          </cell>
          <cell r="P35">
            <v>1637650.4</v>
          </cell>
          <cell r="Q35">
            <v>21</v>
          </cell>
          <cell r="R35">
            <v>77983.35</v>
          </cell>
          <cell r="S35">
            <v>162691.98</v>
          </cell>
          <cell r="T35">
            <v>2.5</v>
          </cell>
          <cell r="U35">
            <v>65076.79</v>
          </cell>
          <cell r="V35">
            <v>451374.72</v>
          </cell>
          <cell r="W35">
            <v>6.5</v>
          </cell>
          <cell r="X35">
            <v>69442.26</v>
          </cell>
          <cell r="Y35">
            <v>0</v>
          </cell>
          <cell r="Z35">
            <v>0</v>
          </cell>
          <cell r="AA35">
            <v>614066.7</v>
          </cell>
          <cell r="AB35">
            <v>9</v>
          </cell>
          <cell r="AC35">
            <v>68229.63</v>
          </cell>
          <cell r="AD35">
            <v>16682731.28</v>
          </cell>
          <cell r="AE35">
            <v>384.6</v>
          </cell>
          <cell r="AF35">
            <v>43376.84</v>
          </cell>
          <cell r="AG35">
            <v>11930909.68</v>
          </cell>
          <cell r="AH35">
            <v>223.79</v>
          </cell>
          <cell r="AI35">
            <v>53312.97</v>
          </cell>
          <cell r="AJ35">
            <v>0</v>
          </cell>
          <cell r="AK35">
            <v>0</v>
          </cell>
          <cell r="AL35">
            <v>28613640.96</v>
          </cell>
          <cell r="AM35">
            <v>608.39</v>
          </cell>
          <cell r="AN35">
            <v>47031.74</v>
          </cell>
          <cell r="AO35">
            <v>30865358.06</v>
          </cell>
          <cell r="AP35">
            <v>638.39</v>
          </cell>
          <cell r="AQ35">
            <v>48348.75</v>
          </cell>
          <cell r="AR35">
            <v>2903176.53</v>
          </cell>
          <cell r="AS35">
            <v>150.08</v>
          </cell>
          <cell r="AT35">
            <v>19344.19</v>
          </cell>
          <cell r="AU35">
            <v>984885.14</v>
          </cell>
          <cell r="AV35">
            <v>27.06</v>
          </cell>
          <cell r="AW35">
            <v>36396.35</v>
          </cell>
        </row>
        <row r="36">
          <cell r="B36">
            <v>34</v>
          </cell>
          <cell r="C36" t="str">
            <v>Frederick County </v>
          </cell>
          <cell r="D36" t="str">
            <v>Counties</v>
          </cell>
          <cell r="E36" t="str">
            <v>LEA</v>
          </cell>
          <cell r="F36">
            <v>42411.4537037037</v>
          </cell>
          <cell r="G36" t="str">
            <v>DOE PROD</v>
          </cell>
          <cell r="H36">
            <v>1236572.72</v>
          </cell>
          <cell r="I36">
            <v>13.59</v>
          </cell>
          <cell r="J36">
            <v>90991.37</v>
          </cell>
          <cell r="K36">
            <v>611311.04</v>
          </cell>
          <cell r="L36">
            <v>5.35</v>
          </cell>
          <cell r="M36">
            <v>114263.75</v>
          </cell>
          <cell r="N36">
            <v>0</v>
          </cell>
          <cell r="O36">
            <v>0</v>
          </cell>
          <cell r="P36">
            <v>1847883.76</v>
          </cell>
          <cell r="Q36">
            <v>18.94</v>
          </cell>
          <cell r="R36">
            <v>97565.14</v>
          </cell>
          <cell r="S36">
            <v>1307761.24</v>
          </cell>
          <cell r="T36">
            <v>16.79</v>
          </cell>
          <cell r="U36">
            <v>77889.29</v>
          </cell>
          <cell r="V36">
            <v>1204725.34</v>
          </cell>
          <cell r="W36">
            <v>14.39</v>
          </cell>
          <cell r="X36">
            <v>83719.62</v>
          </cell>
          <cell r="Y36">
            <v>0</v>
          </cell>
          <cell r="Z36">
            <v>0</v>
          </cell>
          <cell r="AA36">
            <v>2512486.58</v>
          </cell>
          <cell r="AB36">
            <v>31.18</v>
          </cell>
          <cell r="AC36">
            <v>80580.07</v>
          </cell>
          <cell r="AD36">
            <v>30348454.12</v>
          </cell>
          <cell r="AE36">
            <v>604.59</v>
          </cell>
          <cell r="AF36">
            <v>50196.75</v>
          </cell>
          <cell r="AG36">
            <v>24729805.8</v>
          </cell>
          <cell r="AH36">
            <v>464.82</v>
          </cell>
          <cell r="AI36">
            <v>53202.97</v>
          </cell>
          <cell r="AJ36">
            <v>0</v>
          </cell>
          <cell r="AK36">
            <v>0</v>
          </cell>
          <cell r="AL36">
            <v>55078259.92</v>
          </cell>
          <cell r="AM36">
            <v>1069.41</v>
          </cell>
          <cell r="AN36">
            <v>51503.41</v>
          </cell>
          <cell r="AO36">
            <v>59438630.26</v>
          </cell>
          <cell r="AP36">
            <v>1119.53</v>
          </cell>
          <cell r="AQ36">
            <v>53092.49</v>
          </cell>
          <cell r="AR36">
            <v>3911515.69</v>
          </cell>
          <cell r="AS36">
            <v>197.98</v>
          </cell>
          <cell r="AT36">
            <v>19757.13</v>
          </cell>
          <cell r="AU36">
            <v>358268.13</v>
          </cell>
          <cell r="AV36">
            <v>7.14</v>
          </cell>
          <cell r="AW36">
            <v>50177.61</v>
          </cell>
        </row>
        <row r="37">
          <cell r="B37">
            <v>35</v>
          </cell>
          <cell r="C37" t="str">
            <v>Giles County </v>
          </cell>
          <cell r="D37" t="str">
            <v>Counties</v>
          </cell>
          <cell r="E37" t="str">
            <v>LEA</v>
          </cell>
          <cell r="F37">
            <v>42411.4537037037</v>
          </cell>
          <cell r="G37" t="str">
            <v>DOE PROD</v>
          </cell>
          <cell r="H37">
            <v>243092.04</v>
          </cell>
          <cell r="I37">
            <v>3</v>
          </cell>
          <cell r="J37">
            <v>81030.68</v>
          </cell>
          <cell r="K37">
            <v>241286.4</v>
          </cell>
          <cell r="L37">
            <v>3</v>
          </cell>
          <cell r="M37">
            <v>80428.8</v>
          </cell>
          <cell r="N37">
            <v>0</v>
          </cell>
          <cell r="O37">
            <v>0</v>
          </cell>
          <cell r="P37">
            <v>484378.44</v>
          </cell>
          <cell r="Q37">
            <v>6</v>
          </cell>
          <cell r="R37">
            <v>80729.74</v>
          </cell>
          <cell r="S37">
            <v>0</v>
          </cell>
          <cell r="T37">
            <v>0</v>
          </cell>
          <cell r="U37">
            <v>0</v>
          </cell>
          <cell r="V37">
            <v>131489.04</v>
          </cell>
          <cell r="W37">
            <v>2.2</v>
          </cell>
          <cell r="X37">
            <v>59767.75</v>
          </cell>
          <cell r="Y37">
            <v>0</v>
          </cell>
          <cell r="Z37">
            <v>0</v>
          </cell>
          <cell r="AA37">
            <v>131489.04</v>
          </cell>
          <cell r="AB37">
            <v>2.2</v>
          </cell>
          <cell r="AC37">
            <v>59767.75</v>
          </cell>
          <cell r="AD37">
            <v>4685999.55</v>
          </cell>
          <cell r="AE37">
            <v>116.5</v>
          </cell>
          <cell r="AF37">
            <v>40223.17</v>
          </cell>
          <cell r="AG37">
            <v>4076301.81</v>
          </cell>
          <cell r="AH37">
            <v>96.3</v>
          </cell>
          <cell r="AI37">
            <v>42329.2</v>
          </cell>
          <cell r="AJ37">
            <v>0</v>
          </cell>
          <cell r="AK37">
            <v>0</v>
          </cell>
          <cell r="AL37">
            <v>8762301.36</v>
          </cell>
          <cell r="AM37">
            <v>212.8</v>
          </cell>
          <cell r="AN37">
            <v>41176.23</v>
          </cell>
          <cell r="AO37">
            <v>9378168.84</v>
          </cell>
          <cell r="AP37">
            <v>221</v>
          </cell>
          <cell r="AQ37">
            <v>42435.15</v>
          </cell>
          <cell r="AR37">
            <v>828416.84</v>
          </cell>
          <cell r="AS37">
            <v>53.8</v>
          </cell>
          <cell r="AT37">
            <v>15398.08</v>
          </cell>
          <cell r="AU37">
            <v>415689.56</v>
          </cell>
          <cell r="AV37">
            <v>11.35</v>
          </cell>
          <cell r="AW37">
            <v>36624.63</v>
          </cell>
        </row>
        <row r="38">
          <cell r="B38">
            <v>36</v>
          </cell>
          <cell r="C38" t="str">
            <v>Gloucester County </v>
          </cell>
          <cell r="D38" t="str">
            <v>Counties</v>
          </cell>
          <cell r="E38" t="str">
            <v>LEA</v>
          </cell>
          <cell r="F38">
            <v>42411.4537037037</v>
          </cell>
          <cell r="G38" t="str">
            <v>DOE PROD</v>
          </cell>
          <cell r="H38">
            <v>488785.7</v>
          </cell>
          <cell r="I38">
            <v>6</v>
          </cell>
          <cell r="J38">
            <v>81464.28</v>
          </cell>
          <cell r="K38">
            <v>189197.04</v>
          </cell>
          <cell r="L38">
            <v>2</v>
          </cell>
          <cell r="M38">
            <v>94598.52</v>
          </cell>
          <cell r="N38">
            <v>0</v>
          </cell>
          <cell r="O38">
            <v>0</v>
          </cell>
          <cell r="P38">
            <v>677982.74</v>
          </cell>
          <cell r="Q38">
            <v>8</v>
          </cell>
          <cell r="R38">
            <v>84747.84</v>
          </cell>
          <cell r="S38">
            <v>413093.67</v>
          </cell>
          <cell r="T38">
            <v>7</v>
          </cell>
          <cell r="U38">
            <v>59013.38</v>
          </cell>
          <cell r="V38">
            <v>292888.09</v>
          </cell>
          <cell r="W38">
            <v>4.5</v>
          </cell>
          <cell r="X38">
            <v>65086.24</v>
          </cell>
          <cell r="Y38">
            <v>0</v>
          </cell>
          <cell r="Z38">
            <v>0</v>
          </cell>
          <cell r="AA38">
            <v>705981.76</v>
          </cell>
          <cell r="AB38">
            <v>11.5</v>
          </cell>
          <cell r="AC38">
            <v>61389.72</v>
          </cell>
          <cell r="AD38">
            <v>12733416.52</v>
          </cell>
          <cell r="AE38">
            <v>261.85</v>
          </cell>
          <cell r="AF38">
            <v>48628.67</v>
          </cell>
          <cell r="AG38">
            <v>7620418.25</v>
          </cell>
          <cell r="AH38">
            <v>152.73</v>
          </cell>
          <cell r="AI38">
            <v>49894.7</v>
          </cell>
          <cell r="AJ38">
            <v>0</v>
          </cell>
          <cell r="AK38">
            <v>0</v>
          </cell>
          <cell r="AL38">
            <v>20353834.77</v>
          </cell>
          <cell r="AM38">
            <v>414.58</v>
          </cell>
          <cell r="AN38">
            <v>49095.07</v>
          </cell>
          <cell r="AO38">
            <v>21737799.27</v>
          </cell>
          <cell r="AP38">
            <v>434.08</v>
          </cell>
          <cell r="AQ38">
            <v>50077.86</v>
          </cell>
          <cell r="AR38">
            <v>1028990.54</v>
          </cell>
          <cell r="AS38">
            <v>53.83</v>
          </cell>
          <cell r="AT38">
            <v>19115.56</v>
          </cell>
          <cell r="AU38">
            <v>241785.75</v>
          </cell>
          <cell r="AV38">
            <v>5.03</v>
          </cell>
          <cell r="AW38">
            <v>48068.74</v>
          </cell>
        </row>
        <row r="39">
          <cell r="B39">
            <v>37</v>
          </cell>
          <cell r="C39" t="str">
            <v>Goochland County </v>
          </cell>
          <cell r="D39" t="str">
            <v>Counties</v>
          </cell>
          <cell r="E39" t="str">
            <v>LEA</v>
          </cell>
          <cell r="F39">
            <v>42411.4537037037</v>
          </cell>
          <cell r="G39" t="str">
            <v>DOE PROD</v>
          </cell>
          <cell r="H39">
            <v>278349.43</v>
          </cell>
          <cell r="I39">
            <v>3.5</v>
          </cell>
          <cell r="J39">
            <v>79528.41</v>
          </cell>
          <cell r="K39">
            <v>152359.08</v>
          </cell>
          <cell r="L39">
            <v>1.5</v>
          </cell>
          <cell r="M39">
            <v>101572.72</v>
          </cell>
          <cell r="N39">
            <v>0</v>
          </cell>
          <cell r="O39">
            <v>0</v>
          </cell>
          <cell r="P39">
            <v>430708.51</v>
          </cell>
          <cell r="Q39">
            <v>5</v>
          </cell>
          <cell r="R39">
            <v>86141.7</v>
          </cell>
          <cell r="S39">
            <v>70842</v>
          </cell>
          <cell r="T39">
            <v>1</v>
          </cell>
          <cell r="U39">
            <v>70842</v>
          </cell>
          <cell r="V39">
            <v>157106.07</v>
          </cell>
          <cell r="W39">
            <v>2</v>
          </cell>
          <cell r="X39">
            <v>78553.04</v>
          </cell>
          <cell r="Y39">
            <v>0</v>
          </cell>
          <cell r="Z39">
            <v>0</v>
          </cell>
          <cell r="AA39">
            <v>227948.07</v>
          </cell>
          <cell r="AB39">
            <v>3</v>
          </cell>
          <cell r="AC39">
            <v>75982.69</v>
          </cell>
          <cell r="AD39">
            <v>6301906.32</v>
          </cell>
          <cell r="AE39">
            <v>130.15</v>
          </cell>
          <cell r="AF39">
            <v>48420.33</v>
          </cell>
          <cell r="AG39">
            <v>4406950.88</v>
          </cell>
          <cell r="AH39">
            <v>87.18</v>
          </cell>
          <cell r="AI39">
            <v>50550.02</v>
          </cell>
          <cell r="AJ39">
            <v>0</v>
          </cell>
          <cell r="AK39">
            <v>0</v>
          </cell>
          <cell r="AL39">
            <v>10708857.2</v>
          </cell>
          <cell r="AM39">
            <v>217.33</v>
          </cell>
          <cell r="AN39">
            <v>49274.64</v>
          </cell>
          <cell r="AO39">
            <v>11367513.78</v>
          </cell>
          <cell r="AP39">
            <v>225.33</v>
          </cell>
          <cell r="AQ39">
            <v>50448.29</v>
          </cell>
          <cell r="AR39">
            <v>630997.99</v>
          </cell>
          <cell r="AS39">
            <v>34</v>
          </cell>
          <cell r="AT39">
            <v>18558.76</v>
          </cell>
          <cell r="AU39">
            <v>101751.9</v>
          </cell>
          <cell r="AV39">
            <v>2.44</v>
          </cell>
          <cell r="AW39">
            <v>41701.6</v>
          </cell>
        </row>
        <row r="40">
          <cell r="B40">
            <v>38</v>
          </cell>
          <cell r="C40" t="str">
            <v>Grayson County </v>
          </cell>
          <cell r="D40" t="str">
            <v>Counties</v>
          </cell>
          <cell r="E40" t="str">
            <v>LEA</v>
          </cell>
          <cell r="F40">
            <v>42411.4537037037</v>
          </cell>
          <cell r="G40" t="str">
            <v>DOE PROD</v>
          </cell>
          <cell r="H40">
            <v>398327.4</v>
          </cell>
          <cell r="I40">
            <v>5.6</v>
          </cell>
          <cell r="J40">
            <v>71129.89</v>
          </cell>
          <cell r="K40">
            <v>155003.99</v>
          </cell>
          <cell r="L40">
            <v>2</v>
          </cell>
          <cell r="M40">
            <v>77502</v>
          </cell>
          <cell r="N40">
            <v>0</v>
          </cell>
          <cell r="O40">
            <v>0</v>
          </cell>
          <cell r="P40">
            <v>553331.39</v>
          </cell>
          <cell r="Q40">
            <v>7.6</v>
          </cell>
          <cell r="R40">
            <v>72806.76</v>
          </cell>
          <cell r="S40">
            <v>0</v>
          </cell>
          <cell r="T40">
            <v>0</v>
          </cell>
          <cell r="U40">
            <v>0</v>
          </cell>
          <cell r="V40">
            <v>60308.13</v>
          </cell>
          <cell r="W40">
            <v>1</v>
          </cell>
          <cell r="X40">
            <v>60308.13</v>
          </cell>
          <cell r="Y40">
            <v>0</v>
          </cell>
          <cell r="Z40">
            <v>0</v>
          </cell>
          <cell r="AA40">
            <v>60308.13</v>
          </cell>
          <cell r="AB40">
            <v>1</v>
          </cell>
          <cell r="AC40">
            <v>60308.13</v>
          </cell>
          <cell r="AD40">
            <v>4147692.84</v>
          </cell>
          <cell r="AE40">
            <v>115.93</v>
          </cell>
          <cell r="AF40">
            <v>35777.56</v>
          </cell>
          <cell r="AG40">
            <v>3073287.02</v>
          </cell>
          <cell r="AH40">
            <v>75.9</v>
          </cell>
          <cell r="AI40">
            <v>40491.27</v>
          </cell>
          <cell r="AJ40">
            <v>0</v>
          </cell>
          <cell r="AK40">
            <v>0</v>
          </cell>
          <cell r="AL40">
            <v>7220979.86</v>
          </cell>
          <cell r="AM40">
            <v>191.83</v>
          </cell>
          <cell r="AN40">
            <v>37642.6</v>
          </cell>
          <cell r="AO40">
            <v>7834619.38</v>
          </cell>
          <cell r="AP40">
            <v>200.43</v>
          </cell>
          <cell r="AQ40">
            <v>39089.06</v>
          </cell>
          <cell r="AR40">
            <v>325118.99</v>
          </cell>
          <cell r="AS40">
            <v>26.18</v>
          </cell>
          <cell r="AT40">
            <v>12418.6</v>
          </cell>
          <cell r="AU40">
            <v>144076.88</v>
          </cell>
          <cell r="AV40">
            <v>3.23</v>
          </cell>
          <cell r="AW40">
            <v>44605.85</v>
          </cell>
        </row>
        <row r="41">
          <cell r="B41">
            <v>39</v>
          </cell>
          <cell r="C41" t="str">
            <v>Greene County </v>
          </cell>
          <cell r="D41" t="str">
            <v>Counties</v>
          </cell>
          <cell r="E41" t="str">
            <v>LEA</v>
          </cell>
          <cell r="F41">
            <v>42411.4537037037</v>
          </cell>
          <cell r="G41" t="str">
            <v>DOE PROD</v>
          </cell>
          <cell r="H41">
            <v>284763.39</v>
          </cell>
          <cell r="I41">
            <v>3.67</v>
          </cell>
          <cell r="J41">
            <v>77592.2</v>
          </cell>
          <cell r="K41">
            <v>204691.32</v>
          </cell>
          <cell r="L41">
            <v>2.33</v>
          </cell>
          <cell r="M41">
            <v>87850.35</v>
          </cell>
          <cell r="N41">
            <v>0</v>
          </cell>
          <cell r="O41">
            <v>0</v>
          </cell>
          <cell r="P41">
            <v>489454.71</v>
          </cell>
          <cell r="Q41">
            <v>6</v>
          </cell>
          <cell r="R41">
            <v>81575.79</v>
          </cell>
          <cell r="S41">
            <v>238350.88</v>
          </cell>
          <cell r="T41">
            <v>3.5</v>
          </cell>
          <cell r="U41">
            <v>68100.25</v>
          </cell>
          <cell r="V41">
            <v>170746.32</v>
          </cell>
          <cell r="W41">
            <v>2.5</v>
          </cell>
          <cell r="X41">
            <v>68298.53</v>
          </cell>
          <cell r="Y41">
            <v>0</v>
          </cell>
          <cell r="Z41">
            <v>0</v>
          </cell>
          <cell r="AA41">
            <v>409097.2</v>
          </cell>
          <cell r="AB41">
            <v>6</v>
          </cell>
          <cell r="AC41">
            <v>68182.87</v>
          </cell>
          <cell r="AD41">
            <v>7587059.3</v>
          </cell>
          <cell r="AE41">
            <v>165.5</v>
          </cell>
          <cell r="AF41">
            <v>45843.26</v>
          </cell>
          <cell r="AG41">
            <v>4699645.58</v>
          </cell>
          <cell r="AH41">
            <v>93.85</v>
          </cell>
          <cell r="AI41">
            <v>50076.14</v>
          </cell>
          <cell r="AJ41">
            <v>0</v>
          </cell>
          <cell r="AK41">
            <v>0</v>
          </cell>
          <cell r="AL41">
            <v>12286704.88</v>
          </cell>
          <cell r="AM41">
            <v>259.35</v>
          </cell>
          <cell r="AN41">
            <v>47374.99</v>
          </cell>
          <cell r="AO41">
            <v>13185256.79</v>
          </cell>
          <cell r="AP41">
            <v>271.35</v>
          </cell>
          <cell r="AQ41">
            <v>48591.33</v>
          </cell>
          <cell r="AR41">
            <v>1061515.6</v>
          </cell>
          <cell r="AS41">
            <v>67.25</v>
          </cell>
          <cell r="AT41">
            <v>15784.62</v>
          </cell>
          <cell r="AU41">
            <v>228543.98</v>
          </cell>
          <cell r="AV41">
            <v>5</v>
          </cell>
          <cell r="AW41">
            <v>45708.8</v>
          </cell>
        </row>
        <row r="42">
          <cell r="B42">
            <v>40</v>
          </cell>
          <cell r="C42" t="str">
            <v>Greensville County </v>
          </cell>
          <cell r="D42" t="str">
            <v>Counties</v>
          </cell>
          <cell r="E42" t="str">
            <v>LEA</v>
          </cell>
          <cell r="F42">
            <v>42411.4537037037</v>
          </cell>
          <cell r="G42" t="str">
            <v>DOE PROD</v>
          </cell>
          <cell r="H42">
            <v>186687.44</v>
          </cell>
          <cell r="I42">
            <v>2.7</v>
          </cell>
          <cell r="J42">
            <v>69143.5</v>
          </cell>
          <cell r="K42">
            <v>104223.89</v>
          </cell>
          <cell r="L42">
            <v>1.3</v>
          </cell>
          <cell r="M42">
            <v>80172.22</v>
          </cell>
          <cell r="N42">
            <v>0</v>
          </cell>
          <cell r="O42">
            <v>0</v>
          </cell>
          <cell r="P42">
            <v>290911.33</v>
          </cell>
          <cell r="Q42">
            <v>4</v>
          </cell>
          <cell r="R42">
            <v>72727.83</v>
          </cell>
          <cell r="S42">
            <v>165249.08</v>
          </cell>
          <cell r="T42">
            <v>3.3</v>
          </cell>
          <cell r="U42">
            <v>50075.48</v>
          </cell>
          <cell r="V42">
            <v>148135.79</v>
          </cell>
          <cell r="W42">
            <v>2.7</v>
          </cell>
          <cell r="X42">
            <v>54865.11</v>
          </cell>
          <cell r="Y42">
            <v>0</v>
          </cell>
          <cell r="Z42">
            <v>0</v>
          </cell>
          <cell r="AA42">
            <v>313384.87</v>
          </cell>
          <cell r="AB42">
            <v>6</v>
          </cell>
          <cell r="AC42">
            <v>52230.81</v>
          </cell>
          <cell r="AD42">
            <v>6144479.05</v>
          </cell>
          <cell r="AE42">
            <v>131.36</v>
          </cell>
          <cell r="AF42">
            <v>46775.88</v>
          </cell>
          <cell r="AG42">
            <v>3696155.17</v>
          </cell>
          <cell r="AH42">
            <v>75.5</v>
          </cell>
          <cell r="AI42">
            <v>48955.7</v>
          </cell>
          <cell r="AJ42">
            <v>0</v>
          </cell>
          <cell r="AK42">
            <v>0</v>
          </cell>
          <cell r="AL42">
            <v>9840634.22</v>
          </cell>
          <cell r="AM42">
            <v>206.86</v>
          </cell>
          <cell r="AN42">
            <v>47571.47</v>
          </cell>
          <cell r="AO42">
            <v>10444930.42</v>
          </cell>
          <cell r="AP42">
            <v>216.86</v>
          </cell>
          <cell r="AQ42">
            <v>48164.39</v>
          </cell>
          <cell r="AR42">
            <v>568352.62</v>
          </cell>
          <cell r="AS42">
            <v>43</v>
          </cell>
          <cell r="AT42">
            <v>13217.5</v>
          </cell>
          <cell r="AU42">
            <v>395269.74</v>
          </cell>
          <cell r="AV42">
            <v>8</v>
          </cell>
          <cell r="AW42">
            <v>49408.72</v>
          </cell>
        </row>
        <row r="43">
          <cell r="B43">
            <v>41</v>
          </cell>
          <cell r="C43" t="str">
            <v>Halifax County </v>
          </cell>
          <cell r="D43" t="str">
            <v>Counties</v>
          </cell>
          <cell r="E43" t="str">
            <v>LEA</v>
          </cell>
          <cell r="F43">
            <v>42411.4537037037</v>
          </cell>
          <cell r="G43" t="str">
            <v>DOE PROD</v>
          </cell>
          <cell r="H43">
            <v>493809.84</v>
          </cell>
          <cell r="I43">
            <v>8</v>
          </cell>
          <cell r="J43">
            <v>61726.23</v>
          </cell>
          <cell r="K43">
            <v>189714.96</v>
          </cell>
          <cell r="L43">
            <v>2</v>
          </cell>
          <cell r="M43">
            <v>94857.48</v>
          </cell>
          <cell r="N43">
            <v>0</v>
          </cell>
          <cell r="O43">
            <v>0</v>
          </cell>
          <cell r="P43">
            <v>683524.8</v>
          </cell>
          <cell r="Q43">
            <v>10</v>
          </cell>
          <cell r="R43">
            <v>68352.48</v>
          </cell>
          <cell r="S43">
            <v>111784.92</v>
          </cell>
          <cell r="T43">
            <v>2</v>
          </cell>
          <cell r="U43">
            <v>55892.46</v>
          </cell>
          <cell r="V43">
            <v>402869.76</v>
          </cell>
          <cell r="W43">
            <v>7</v>
          </cell>
          <cell r="X43">
            <v>57552.82</v>
          </cell>
          <cell r="Y43">
            <v>0</v>
          </cell>
          <cell r="Z43">
            <v>0</v>
          </cell>
          <cell r="AA43">
            <v>514654.68</v>
          </cell>
          <cell r="AB43">
            <v>9</v>
          </cell>
          <cell r="AC43">
            <v>57183.85</v>
          </cell>
          <cell r="AD43">
            <v>10036708.39</v>
          </cell>
          <cell r="AE43">
            <v>229</v>
          </cell>
          <cell r="AF43">
            <v>43828.42</v>
          </cell>
          <cell r="AG43">
            <v>10408306.33</v>
          </cell>
          <cell r="AH43">
            <v>302</v>
          </cell>
          <cell r="AI43">
            <v>34464.59</v>
          </cell>
          <cell r="AJ43">
            <v>0</v>
          </cell>
          <cell r="AK43">
            <v>0</v>
          </cell>
          <cell r="AL43">
            <v>20445014.72</v>
          </cell>
          <cell r="AM43">
            <v>531</v>
          </cell>
          <cell r="AN43">
            <v>38502.85</v>
          </cell>
          <cell r="AO43">
            <v>21643194.2</v>
          </cell>
          <cell r="AP43">
            <v>550</v>
          </cell>
          <cell r="AQ43">
            <v>39351.26</v>
          </cell>
          <cell r="AR43">
            <v>2819642.76</v>
          </cell>
          <cell r="AS43">
            <v>155</v>
          </cell>
          <cell r="AT43">
            <v>18191.24</v>
          </cell>
          <cell r="AU43">
            <v>495853.61</v>
          </cell>
          <cell r="AV43">
            <v>18</v>
          </cell>
          <cell r="AW43">
            <v>27547.42</v>
          </cell>
        </row>
        <row r="44">
          <cell r="B44">
            <v>42</v>
          </cell>
          <cell r="C44" t="str">
            <v>Hanover County </v>
          </cell>
          <cell r="D44" t="str">
            <v>Counties</v>
          </cell>
          <cell r="E44" t="str">
            <v>LEA</v>
          </cell>
          <cell r="F44">
            <v>42411.4537037037</v>
          </cell>
          <cell r="G44" t="str">
            <v>DOE PROD</v>
          </cell>
          <cell r="H44">
            <v>1787903</v>
          </cell>
          <cell r="I44">
            <v>18</v>
          </cell>
          <cell r="J44">
            <v>99327.94</v>
          </cell>
          <cell r="K44">
            <v>690242</v>
          </cell>
          <cell r="L44">
            <v>7</v>
          </cell>
          <cell r="M44">
            <v>98606</v>
          </cell>
          <cell r="N44">
            <v>0</v>
          </cell>
          <cell r="O44">
            <v>0</v>
          </cell>
          <cell r="P44">
            <v>2478145</v>
          </cell>
          <cell r="Q44">
            <v>25</v>
          </cell>
          <cell r="R44">
            <v>99125.8</v>
          </cell>
          <cell r="S44">
            <v>1606240</v>
          </cell>
          <cell r="T44">
            <v>23</v>
          </cell>
          <cell r="U44">
            <v>69836.52</v>
          </cell>
          <cell r="V44">
            <v>975694</v>
          </cell>
          <cell r="W44">
            <v>13</v>
          </cell>
          <cell r="X44">
            <v>75053.38</v>
          </cell>
          <cell r="Y44">
            <v>0</v>
          </cell>
          <cell r="Z44">
            <v>0</v>
          </cell>
          <cell r="AA44">
            <v>2581934</v>
          </cell>
          <cell r="AB44">
            <v>36</v>
          </cell>
          <cell r="AC44">
            <v>71720.39</v>
          </cell>
          <cell r="AD44">
            <v>43110291</v>
          </cell>
          <cell r="AE44">
            <v>873.94</v>
          </cell>
          <cell r="AF44">
            <v>49328.66</v>
          </cell>
          <cell r="AG44">
            <v>32515908</v>
          </cell>
          <cell r="AH44">
            <v>644.8</v>
          </cell>
          <cell r="AI44">
            <v>50427.9</v>
          </cell>
          <cell r="AJ44">
            <v>0</v>
          </cell>
          <cell r="AK44">
            <v>0</v>
          </cell>
          <cell r="AL44">
            <v>75626199</v>
          </cell>
          <cell r="AM44">
            <v>1518.74</v>
          </cell>
          <cell r="AN44">
            <v>49795.36</v>
          </cell>
          <cell r="AO44">
            <v>80686278</v>
          </cell>
          <cell r="AP44">
            <v>1579.74</v>
          </cell>
          <cell r="AQ44">
            <v>51075.67</v>
          </cell>
          <cell r="AR44">
            <v>4993522</v>
          </cell>
          <cell r="AS44">
            <v>270</v>
          </cell>
          <cell r="AT44">
            <v>18494.53</v>
          </cell>
          <cell r="AU44">
            <v>1205183</v>
          </cell>
          <cell r="AV44">
            <v>24.5</v>
          </cell>
          <cell r="AW44">
            <v>49191.14</v>
          </cell>
        </row>
        <row r="45">
          <cell r="B45">
            <v>43</v>
          </cell>
          <cell r="C45" t="str">
            <v>Henrico County </v>
          </cell>
          <cell r="D45" t="str">
            <v>Counties</v>
          </cell>
          <cell r="E45" t="str">
            <v>LEA</v>
          </cell>
          <cell r="F45">
            <v>42411.4537037037</v>
          </cell>
          <cell r="G45" t="str">
            <v>DOE PROD</v>
          </cell>
          <cell r="H45">
            <v>5120907.29</v>
          </cell>
          <cell r="I45">
            <v>56.65</v>
          </cell>
          <cell r="J45">
            <v>90395.54</v>
          </cell>
          <cell r="K45">
            <v>1874538.74</v>
          </cell>
          <cell r="L45">
            <v>17.85</v>
          </cell>
          <cell r="M45">
            <v>105016.18</v>
          </cell>
          <cell r="N45">
            <v>0</v>
          </cell>
          <cell r="O45">
            <v>0</v>
          </cell>
          <cell r="P45">
            <v>6995446.03</v>
          </cell>
          <cell r="Q45">
            <v>74.5</v>
          </cell>
          <cell r="R45">
            <v>93898.6</v>
          </cell>
          <cell r="S45">
            <v>3788006.02</v>
          </cell>
          <cell r="T45">
            <v>54</v>
          </cell>
          <cell r="U45">
            <v>70148.26</v>
          </cell>
          <cell r="V45">
            <v>3831876.08</v>
          </cell>
          <cell r="W45">
            <v>52.89</v>
          </cell>
          <cell r="X45">
            <v>72449.92</v>
          </cell>
          <cell r="Y45">
            <v>0</v>
          </cell>
          <cell r="Z45">
            <v>0</v>
          </cell>
          <cell r="AA45">
            <v>7619882.1</v>
          </cell>
          <cell r="AB45">
            <v>106.89</v>
          </cell>
          <cell r="AC45">
            <v>71287.14</v>
          </cell>
          <cell r="AD45">
            <v>114171828.27</v>
          </cell>
          <cell r="AE45">
            <v>2341.3</v>
          </cell>
          <cell r="AF45">
            <v>48764.29</v>
          </cell>
          <cell r="AG45">
            <v>73998951.8</v>
          </cell>
          <cell r="AH45">
            <v>1418.38</v>
          </cell>
          <cell r="AI45">
            <v>52171.46</v>
          </cell>
          <cell r="AJ45">
            <v>0</v>
          </cell>
          <cell r="AK45">
            <v>0</v>
          </cell>
          <cell r="AL45">
            <v>188170780.07</v>
          </cell>
          <cell r="AM45">
            <v>3759.68</v>
          </cell>
          <cell r="AN45">
            <v>50049.68</v>
          </cell>
          <cell r="AO45">
            <v>202786108.2</v>
          </cell>
          <cell r="AP45">
            <v>3941.07</v>
          </cell>
          <cell r="AQ45">
            <v>51454.58</v>
          </cell>
          <cell r="AR45">
            <v>11078752.12</v>
          </cell>
          <cell r="AS45">
            <v>593.18</v>
          </cell>
          <cell r="AT45">
            <v>18676.88</v>
          </cell>
          <cell r="AU45">
            <v>4635832.95</v>
          </cell>
          <cell r="AV45">
            <v>150</v>
          </cell>
          <cell r="AW45">
            <v>30905.55</v>
          </cell>
        </row>
        <row r="46">
          <cell r="B46">
            <v>44</v>
          </cell>
          <cell r="C46" t="str">
            <v>Henry County </v>
          </cell>
          <cell r="D46" t="str">
            <v>Counties</v>
          </cell>
          <cell r="E46" t="str">
            <v>LEA</v>
          </cell>
          <cell r="F46">
            <v>42411.4537037037</v>
          </cell>
          <cell r="G46" t="str">
            <v>DOE PROD</v>
          </cell>
          <cell r="H46">
            <v>821856.1</v>
          </cell>
          <cell r="I46">
            <v>11</v>
          </cell>
          <cell r="J46">
            <v>74714.19</v>
          </cell>
          <cell r="K46">
            <v>253315.26</v>
          </cell>
          <cell r="L46">
            <v>2.3</v>
          </cell>
          <cell r="M46">
            <v>110137.07</v>
          </cell>
          <cell r="N46">
            <v>0</v>
          </cell>
          <cell r="O46">
            <v>0</v>
          </cell>
          <cell r="P46">
            <v>1075171.36</v>
          </cell>
          <cell r="Q46">
            <v>13.3</v>
          </cell>
          <cell r="R46">
            <v>80839.95</v>
          </cell>
          <cell r="S46">
            <v>187131.57</v>
          </cell>
          <cell r="T46">
            <v>3</v>
          </cell>
          <cell r="U46">
            <v>62377.19</v>
          </cell>
          <cell r="V46">
            <v>528701.68</v>
          </cell>
          <cell r="W46">
            <v>8</v>
          </cell>
          <cell r="X46">
            <v>66087.71</v>
          </cell>
          <cell r="Y46">
            <v>0</v>
          </cell>
          <cell r="Z46">
            <v>0</v>
          </cell>
          <cell r="AA46">
            <v>715833.25</v>
          </cell>
          <cell r="AB46">
            <v>11</v>
          </cell>
          <cell r="AC46">
            <v>65075.75</v>
          </cell>
          <cell r="AD46">
            <v>14088934.83</v>
          </cell>
          <cell r="AE46">
            <v>325.75</v>
          </cell>
          <cell r="AF46">
            <v>43250.76</v>
          </cell>
          <cell r="AG46">
            <v>10549838.71</v>
          </cell>
          <cell r="AH46">
            <v>208.5</v>
          </cell>
          <cell r="AI46">
            <v>50598.75</v>
          </cell>
          <cell r="AJ46">
            <v>0</v>
          </cell>
          <cell r="AK46">
            <v>0</v>
          </cell>
          <cell r="AL46">
            <v>24638773.54</v>
          </cell>
          <cell r="AM46">
            <v>534.25</v>
          </cell>
          <cell r="AN46">
            <v>46118.43</v>
          </cell>
          <cell r="AO46">
            <v>26429778.15</v>
          </cell>
          <cell r="AP46">
            <v>558.55</v>
          </cell>
          <cell r="AQ46">
            <v>47318.55</v>
          </cell>
          <cell r="AR46">
            <v>2280882.99</v>
          </cell>
          <cell r="AS46">
            <v>143</v>
          </cell>
          <cell r="AT46">
            <v>15950.23</v>
          </cell>
          <cell r="AU46">
            <v>998222.32</v>
          </cell>
          <cell r="AV46">
            <v>30</v>
          </cell>
          <cell r="AW46">
            <v>33274.08</v>
          </cell>
        </row>
        <row r="47">
          <cell r="B47">
            <v>45</v>
          </cell>
          <cell r="C47" t="str">
            <v>Highland County </v>
          </cell>
          <cell r="D47" t="str">
            <v>Counties</v>
          </cell>
          <cell r="E47" t="str">
            <v>LEA</v>
          </cell>
          <cell r="F47">
            <v>42411.4537037037</v>
          </cell>
          <cell r="G47" t="str">
            <v>DOE PROD</v>
          </cell>
          <cell r="H47">
            <v>67172.52</v>
          </cell>
          <cell r="I47">
            <v>1</v>
          </cell>
          <cell r="J47">
            <v>67172.52</v>
          </cell>
          <cell r="K47">
            <v>74805</v>
          </cell>
          <cell r="L47">
            <v>1</v>
          </cell>
          <cell r="M47">
            <v>74805</v>
          </cell>
          <cell r="N47">
            <v>0</v>
          </cell>
          <cell r="O47">
            <v>0</v>
          </cell>
          <cell r="P47">
            <v>141977.52</v>
          </cell>
          <cell r="Q47">
            <v>2</v>
          </cell>
          <cell r="R47">
            <v>70988.76</v>
          </cell>
          <cell r="S47">
            <v>0</v>
          </cell>
          <cell r="T47">
            <v>0</v>
          </cell>
          <cell r="U47">
            <v>0</v>
          </cell>
          <cell r="V47">
            <v>0</v>
          </cell>
          <cell r="W47">
            <v>0</v>
          </cell>
          <cell r="X47">
            <v>0</v>
          </cell>
          <cell r="Y47">
            <v>0</v>
          </cell>
          <cell r="Z47">
            <v>0</v>
          </cell>
          <cell r="AA47">
            <v>0</v>
          </cell>
          <cell r="AB47">
            <v>0</v>
          </cell>
          <cell r="AC47">
            <v>0</v>
          </cell>
          <cell r="AD47">
            <v>620695.25</v>
          </cell>
          <cell r="AE47">
            <v>13</v>
          </cell>
          <cell r="AF47">
            <v>47745.79</v>
          </cell>
          <cell r="AG47">
            <v>769665.21</v>
          </cell>
          <cell r="AH47">
            <v>15.5</v>
          </cell>
          <cell r="AI47">
            <v>49655.82</v>
          </cell>
          <cell r="AJ47">
            <v>0</v>
          </cell>
          <cell r="AK47">
            <v>0</v>
          </cell>
          <cell r="AL47">
            <v>1390360.46</v>
          </cell>
          <cell r="AM47">
            <v>28.5</v>
          </cell>
          <cell r="AN47">
            <v>48784.58</v>
          </cell>
          <cell r="AO47">
            <v>1532337.98</v>
          </cell>
          <cell r="AP47">
            <v>30.5</v>
          </cell>
          <cell r="AQ47">
            <v>50240.59</v>
          </cell>
          <cell r="AR47">
            <v>130063.02</v>
          </cell>
          <cell r="AS47">
            <v>7</v>
          </cell>
          <cell r="AT47">
            <v>18580.43</v>
          </cell>
          <cell r="AU47">
            <v>6000</v>
          </cell>
          <cell r="AV47">
            <v>0.15</v>
          </cell>
          <cell r="AW47">
            <v>40000</v>
          </cell>
        </row>
        <row r="48">
          <cell r="B48">
            <v>46</v>
          </cell>
          <cell r="C48" t="str">
            <v>Isle of Wight County </v>
          </cell>
          <cell r="D48" t="str">
            <v>Counties</v>
          </cell>
          <cell r="E48" t="str">
            <v>LEA</v>
          </cell>
          <cell r="F48">
            <v>42411.4537037037</v>
          </cell>
          <cell r="G48" t="str">
            <v>DOE PROD</v>
          </cell>
          <cell r="H48">
            <v>496573.92</v>
          </cell>
          <cell r="I48">
            <v>6</v>
          </cell>
          <cell r="J48">
            <v>82762.32</v>
          </cell>
          <cell r="K48">
            <v>274540.11</v>
          </cell>
          <cell r="L48">
            <v>3</v>
          </cell>
          <cell r="M48">
            <v>91513.37</v>
          </cell>
          <cell r="N48">
            <v>0</v>
          </cell>
          <cell r="O48">
            <v>0</v>
          </cell>
          <cell r="P48">
            <v>771114.03</v>
          </cell>
          <cell r="Q48">
            <v>9</v>
          </cell>
          <cell r="R48">
            <v>85679.34</v>
          </cell>
          <cell r="S48">
            <v>410543.42</v>
          </cell>
          <cell r="T48">
            <v>6.45</v>
          </cell>
          <cell r="U48">
            <v>63650.14</v>
          </cell>
          <cell r="V48">
            <v>322122.23</v>
          </cell>
          <cell r="W48">
            <v>4.55</v>
          </cell>
          <cell r="X48">
            <v>70796.09</v>
          </cell>
          <cell r="Y48">
            <v>0</v>
          </cell>
          <cell r="Z48">
            <v>0</v>
          </cell>
          <cell r="AA48">
            <v>732665.65</v>
          </cell>
          <cell r="AB48">
            <v>11</v>
          </cell>
          <cell r="AC48">
            <v>66605.97</v>
          </cell>
          <cell r="AD48">
            <v>12469196.73</v>
          </cell>
          <cell r="AE48">
            <v>233.78</v>
          </cell>
          <cell r="AF48">
            <v>53337.31</v>
          </cell>
          <cell r="AG48">
            <v>8933959.31</v>
          </cell>
          <cell r="AH48">
            <v>156.78</v>
          </cell>
          <cell r="AI48">
            <v>56984.05</v>
          </cell>
          <cell r="AJ48">
            <v>0</v>
          </cell>
          <cell r="AK48">
            <v>0</v>
          </cell>
          <cell r="AL48">
            <v>21403156.04</v>
          </cell>
          <cell r="AM48">
            <v>390.56</v>
          </cell>
          <cell r="AN48">
            <v>54801.2</v>
          </cell>
          <cell r="AO48">
            <v>22906935.72</v>
          </cell>
          <cell r="AP48">
            <v>410.56</v>
          </cell>
          <cell r="AQ48">
            <v>55794.37</v>
          </cell>
          <cell r="AR48">
            <v>1340951.57</v>
          </cell>
          <cell r="AS48">
            <v>66</v>
          </cell>
          <cell r="AT48">
            <v>20317.45</v>
          </cell>
          <cell r="AU48">
            <v>336643.14</v>
          </cell>
          <cell r="AV48">
            <v>7.5</v>
          </cell>
          <cell r="AW48">
            <v>44885.75</v>
          </cell>
        </row>
        <row r="49">
          <cell r="B49">
            <v>47</v>
          </cell>
          <cell r="C49" t="str">
            <v>James City County </v>
          </cell>
          <cell r="D49" t="str">
            <v>Counties</v>
          </cell>
          <cell r="E49" t="str">
            <v>LEA</v>
          </cell>
          <cell r="F49">
            <v>42411.4537037037</v>
          </cell>
          <cell r="G49" t="str">
            <v>DOE PROD</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row>
        <row r="50">
          <cell r="B50">
            <v>48</v>
          </cell>
          <cell r="C50" t="str">
            <v>King George County </v>
          </cell>
          <cell r="D50" t="str">
            <v>Counties</v>
          </cell>
          <cell r="E50" t="str">
            <v>LEA</v>
          </cell>
          <cell r="F50">
            <v>42411.4537037037</v>
          </cell>
          <cell r="G50" t="str">
            <v>DOE PROD</v>
          </cell>
          <cell r="H50">
            <v>267870.96</v>
          </cell>
          <cell r="I50">
            <v>3</v>
          </cell>
          <cell r="J50">
            <v>89290.32</v>
          </cell>
          <cell r="K50">
            <v>179891.55</v>
          </cell>
          <cell r="L50">
            <v>2</v>
          </cell>
          <cell r="M50">
            <v>89945.78</v>
          </cell>
          <cell r="N50">
            <v>0</v>
          </cell>
          <cell r="O50">
            <v>0</v>
          </cell>
          <cell r="P50">
            <v>447762.51</v>
          </cell>
          <cell r="Q50">
            <v>5</v>
          </cell>
          <cell r="R50">
            <v>89552.5</v>
          </cell>
          <cell r="S50">
            <v>219171.96</v>
          </cell>
          <cell r="T50">
            <v>3</v>
          </cell>
          <cell r="U50">
            <v>73057.32</v>
          </cell>
          <cell r="V50">
            <v>322427.61</v>
          </cell>
          <cell r="W50">
            <v>4</v>
          </cell>
          <cell r="X50">
            <v>80606.9</v>
          </cell>
          <cell r="Y50">
            <v>0</v>
          </cell>
          <cell r="Z50">
            <v>0</v>
          </cell>
          <cell r="AA50">
            <v>541599.57</v>
          </cell>
          <cell r="AB50">
            <v>7</v>
          </cell>
          <cell r="AC50">
            <v>77371.37</v>
          </cell>
          <cell r="AD50">
            <v>8136981.61</v>
          </cell>
          <cell r="AE50">
            <v>169.81</v>
          </cell>
          <cell r="AF50">
            <v>47918.15</v>
          </cell>
          <cell r="AG50">
            <v>6939914.46</v>
          </cell>
          <cell r="AH50">
            <v>142.85</v>
          </cell>
          <cell r="AI50">
            <v>48581.83</v>
          </cell>
          <cell r="AJ50">
            <v>0</v>
          </cell>
          <cell r="AK50">
            <v>0</v>
          </cell>
          <cell r="AL50">
            <v>15076896.07</v>
          </cell>
          <cell r="AM50">
            <v>312.66</v>
          </cell>
          <cell r="AN50">
            <v>48221.38</v>
          </cell>
          <cell r="AO50">
            <v>16066258.15</v>
          </cell>
          <cell r="AP50">
            <v>324.66</v>
          </cell>
          <cell r="AQ50">
            <v>49486.41</v>
          </cell>
          <cell r="AR50">
            <v>1133442.98</v>
          </cell>
          <cell r="AS50">
            <v>78</v>
          </cell>
          <cell r="AT50">
            <v>14531.32</v>
          </cell>
          <cell r="AU50">
            <v>94116.13</v>
          </cell>
          <cell r="AV50">
            <v>2.4</v>
          </cell>
          <cell r="AW50">
            <v>39215.05</v>
          </cell>
        </row>
        <row r="51">
          <cell r="B51">
            <v>49</v>
          </cell>
          <cell r="C51" t="str">
            <v>King and Queen County </v>
          </cell>
          <cell r="D51" t="str">
            <v>Counties</v>
          </cell>
          <cell r="E51" t="str">
            <v>LEA</v>
          </cell>
          <cell r="F51">
            <v>42411.4537037037</v>
          </cell>
          <cell r="G51" t="str">
            <v>DOE PROD</v>
          </cell>
          <cell r="H51">
            <v>142051.42</v>
          </cell>
          <cell r="I51">
            <v>1.8</v>
          </cell>
          <cell r="J51">
            <v>78917.46</v>
          </cell>
          <cell r="K51">
            <v>85680</v>
          </cell>
          <cell r="L51">
            <v>1</v>
          </cell>
          <cell r="M51">
            <v>85680</v>
          </cell>
          <cell r="N51">
            <v>0</v>
          </cell>
          <cell r="O51">
            <v>0</v>
          </cell>
          <cell r="P51">
            <v>227731.42</v>
          </cell>
          <cell r="Q51">
            <v>2.8</v>
          </cell>
          <cell r="R51">
            <v>81332.65</v>
          </cell>
          <cell r="S51">
            <v>0</v>
          </cell>
          <cell r="T51">
            <v>0</v>
          </cell>
          <cell r="U51">
            <v>0</v>
          </cell>
          <cell r="V51">
            <v>0</v>
          </cell>
          <cell r="W51">
            <v>0</v>
          </cell>
          <cell r="X51">
            <v>0</v>
          </cell>
          <cell r="Y51">
            <v>0</v>
          </cell>
          <cell r="Z51">
            <v>0</v>
          </cell>
          <cell r="AA51">
            <v>0</v>
          </cell>
          <cell r="AB51">
            <v>0</v>
          </cell>
          <cell r="AC51">
            <v>0</v>
          </cell>
          <cell r="AD51">
            <v>1910178.2</v>
          </cell>
          <cell r="AE51">
            <v>42.14</v>
          </cell>
          <cell r="AF51">
            <v>45329.34</v>
          </cell>
          <cell r="AG51">
            <v>1260775.51</v>
          </cell>
          <cell r="AH51">
            <v>24.92</v>
          </cell>
          <cell r="AI51">
            <v>50592.92</v>
          </cell>
          <cell r="AJ51">
            <v>0</v>
          </cell>
          <cell r="AK51">
            <v>0</v>
          </cell>
          <cell r="AL51">
            <v>3170953.71</v>
          </cell>
          <cell r="AM51">
            <v>67.06</v>
          </cell>
          <cell r="AN51">
            <v>47285.32</v>
          </cell>
          <cell r="AO51">
            <v>3398685.13</v>
          </cell>
          <cell r="AP51">
            <v>69.86</v>
          </cell>
          <cell r="AQ51">
            <v>48649.94</v>
          </cell>
          <cell r="AR51">
            <v>184831.56</v>
          </cell>
          <cell r="AS51">
            <v>9</v>
          </cell>
          <cell r="AT51">
            <v>20536.84</v>
          </cell>
          <cell r="AU51">
            <v>113901.96</v>
          </cell>
          <cell r="AV51">
            <v>2.66</v>
          </cell>
          <cell r="AW51">
            <v>42820.29</v>
          </cell>
        </row>
        <row r="52">
          <cell r="B52">
            <v>50</v>
          </cell>
          <cell r="C52" t="str">
            <v>King William County </v>
          </cell>
          <cell r="D52" t="str">
            <v>Counties</v>
          </cell>
          <cell r="E52" t="str">
            <v>LEA</v>
          </cell>
          <cell r="F52">
            <v>42411.4537037037</v>
          </cell>
          <cell r="G52" t="str">
            <v>DOE PROD</v>
          </cell>
          <cell r="H52">
            <v>259331</v>
          </cell>
          <cell r="I52">
            <v>3</v>
          </cell>
          <cell r="J52">
            <v>86443.67</v>
          </cell>
          <cell r="K52">
            <v>108014</v>
          </cell>
          <cell r="L52">
            <v>1</v>
          </cell>
          <cell r="M52">
            <v>108014</v>
          </cell>
          <cell r="N52">
            <v>0</v>
          </cell>
          <cell r="O52">
            <v>0</v>
          </cell>
          <cell r="P52">
            <v>367345</v>
          </cell>
          <cell r="Q52">
            <v>4</v>
          </cell>
          <cell r="R52">
            <v>91836.25</v>
          </cell>
          <cell r="S52">
            <v>217969</v>
          </cell>
          <cell r="T52">
            <v>3</v>
          </cell>
          <cell r="U52">
            <v>72656.33</v>
          </cell>
          <cell r="V52">
            <v>77363</v>
          </cell>
          <cell r="W52">
            <v>1.2</v>
          </cell>
          <cell r="X52">
            <v>64469.17</v>
          </cell>
          <cell r="Y52">
            <v>0</v>
          </cell>
          <cell r="Z52">
            <v>0</v>
          </cell>
          <cell r="AA52">
            <v>295332</v>
          </cell>
          <cell r="AB52">
            <v>4.2</v>
          </cell>
          <cell r="AC52">
            <v>70317.14</v>
          </cell>
          <cell r="AD52">
            <v>5205179</v>
          </cell>
          <cell r="AE52">
            <v>112.23</v>
          </cell>
          <cell r="AF52">
            <v>46379.57</v>
          </cell>
          <cell r="AG52">
            <v>3493264</v>
          </cell>
          <cell r="AH52">
            <v>62.65</v>
          </cell>
          <cell r="AI52">
            <v>55758.4</v>
          </cell>
          <cell r="AJ52">
            <v>0</v>
          </cell>
          <cell r="AK52">
            <v>0</v>
          </cell>
          <cell r="AL52">
            <v>8698443</v>
          </cell>
          <cell r="AM52">
            <v>174.88</v>
          </cell>
          <cell r="AN52">
            <v>49739.5</v>
          </cell>
          <cell r="AO52">
            <v>9361120</v>
          </cell>
          <cell r="AP52">
            <v>183.08</v>
          </cell>
          <cell r="AQ52">
            <v>51131.31</v>
          </cell>
          <cell r="AR52">
            <v>675479</v>
          </cell>
          <cell r="AS52">
            <v>36.2</v>
          </cell>
          <cell r="AT52">
            <v>18659.64</v>
          </cell>
          <cell r="AU52">
            <v>98438</v>
          </cell>
          <cell r="AV52">
            <v>2.3</v>
          </cell>
          <cell r="AW52">
            <v>42799.13</v>
          </cell>
        </row>
        <row r="53">
          <cell r="B53">
            <v>51</v>
          </cell>
          <cell r="C53" t="str">
            <v>Lancaster County </v>
          </cell>
          <cell r="D53" t="str">
            <v>Counties</v>
          </cell>
          <cell r="E53" t="str">
            <v>LEA</v>
          </cell>
          <cell r="F53">
            <v>42411.4537037037</v>
          </cell>
          <cell r="G53" t="str">
            <v>DOE PROD</v>
          </cell>
          <cell r="H53">
            <v>157831.2</v>
          </cell>
          <cell r="I53">
            <v>1.9</v>
          </cell>
          <cell r="J53">
            <v>83069.05</v>
          </cell>
          <cell r="K53">
            <v>107536.8</v>
          </cell>
          <cell r="L53">
            <v>1.25</v>
          </cell>
          <cell r="M53">
            <v>86029.44</v>
          </cell>
          <cell r="N53">
            <v>0</v>
          </cell>
          <cell r="O53">
            <v>0</v>
          </cell>
          <cell r="P53">
            <v>265368</v>
          </cell>
          <cell r="Q53">
            <v>3.15</v>
          </cell>
          <cell r="R53">
            <v>84243.81</v>
          </cell>
          <cell r="S53">
            <v>168416.64</v>
          </cell>
          <cell r="T53">
            <v>2.75</v>
          </cell>
          <cell r="U53">
            <v>61242.41</v>
          </cell>
          <cell r="V53">
            <v>99771.11</v>
          </cell>
          <cell r="W53">
            <v>1.5</v>
          </cell>
          <cell r="X53">
            <v>66514.07</v>
          </cell>
          <cell r="Y53">
            <v>0</v>
          </cell>
          <cell r="Z53">
            <v>0</v>
          </cell>
          <cell r="AA53">
            <v>268187.75</v>
          </cell>
          <cell r="AB53">
            <v>4.25</v>
          </cell>
          <cell r="AC53">
            <v>63103</v>
          </cell>
          <cell r="AD53">
            <v>2826383.59</v>
          </cell>
          <cell r="AE53">
            <v>64.05</v>
          </cell>
          <cell r="AF53">
            <v>44127.77</v>
          </cell>
          <cell r="AG53">
            <v>2207573.83</v>
          </cell>
          <cell r="AH53">
            <v>45.45</v>
          </cell>
          <cell r="AI53">
            <v>48571.48</v>
          </cell>
          <cell r="AJ53">
            <v>0</v>
          </cell>
          <cell r="AK53">
            <v>0</v>
          </cell>
          <cell r="AL53">
            <v>5033957.42</v>
          </cell>
          <cell r="AM53">
            <v>109.5</v>
          </cell>
          <cell r="AN53">
            <v>45972.21</v>
          </cell>
          <cell r="AO53">
            <v>5567513.17</v>
          </cell>
          <cell r="AP53">
            <v>116.9</v>
          </cell>
          <cell r="AQ53">
            <v>47626.29</v>
          </cell>
          <cell r="AR53">
            <v>390775.71</v>
          </cell>
          <cell r="AS53">
            <v>20</v>
          </cell>
          <cell r="AT53">
            <v>19538.79</v>
          </cell>
          <cell r="AU53">
            <v>257626.92</v>
          </cell>
          <cell r="AV53">
            <v>3.5</v>
          </cell>
          <cell r="AW53">
            <v>73607.69</v>
          </cell>
        </row>
        <row r="54">
          <cell r="B54">
            <v>52</v>
          </cell>
          <cell r="C54" t="str">
            <v>Lee County </v>
          </cell>
          <cell r="D54" t="str">
            <v>Counties</v>
          </cell>
          <cell r="E54" t="str">
            <v>LEA</v>
          </cell>
          <cell r="F54">
            <v>42411.4537037037</v>
          </cell>
          <cell r="G54" t="str">
            <v>DOE PROD</v>
          </cell>
          <cell r="H54">
            <v>454564.57</v>
          </cell>
          <cell r="I54">
            <v>7.5</v>
          </cell>
          <cell r="J54">
            <v>60608.61</v>
          </cell>
          <cell r="K54">
            <v>203665.32</v>
          </cell>
          <cell r="L54">
            <v>3</v>
          </cell>
          <cell r="M54">
            <v>67888.44</v>
          </cell>
          <cell r="N54">
            <v>0</v>
          </cell>
          <cell r="O54">
            <v>0</v>
          </cell>
          <cell r="P54">
            <v>658229.89</v>
          </cell>
          <cell r="Q54">
            <v>10.5</v>
          </cell>
          <cell r="R54">
            <v>62688.56</v>
          </cell>
          <cell r="S54">
            <v>0</v>
          </cell>
          <cell r="T54">
            <v>0</v>
          </cell>
          <cell r="U54">
            <v>0</v>
          </cell>
          <cell r="V54">
            <v>57708.38</v>
          </cell>
          <cell r="W54">
            <v>1.25</v>
          </cell>
          <cell r="X54">
            <v>46166.7</v>
          </cell>
          <cell r="Y54">
            <v>0</v>
          </cell>
          <cell r="Z54">
            <v>0</v>
          </cell>
          <cell r="AA54">
            <v>57708.38</v>
          </cell>
          <cell r="AB54">
            <v>1.25</v>
          </cell>
          <cell r="AC54">
            <v>46166.7</v>
          </cell>
          <cell r="AD54">
            <v>8247993.45</v>
          </cell>
          <cell r="AE54">
            <v>188.07</v>
          </cell>
          <cell r="AF54">
            <v>43855.98</v>
          </cell>
          <cell r="AG54">
            <v>4686727.16</v>
          </cell>
          <cell r="AH54">
            <v>121.69</v>
          </cell>
          <cell r="AI54">
            <v>38513.66</v>
          </cell>
          <cell r="AJ54">
            <v>0</v>
          </cell>
          <cell r="AK54">
            <v>0</v>
          </cell>
          <cell r="AL54">
            <v>12934720.61</v>
          </cell>
          <cell r="AM54">
            <v>309.76</v>
          </cell>
          <cell r="AN54">
            <v>41757.23</v>
          </cell>
          <cell r="AO54">
            <v>13650658.88</v>
          </cell>
          <cell r="AP54">
            <v>321.51</v>
          </cell>
          <cell r="AQ54">
            <v>42457.96</v>
          </cell>
          <cell r="AR54">
            <v>891429.98</v>
          </cell>
          <cell r="AS54">
            <v>58</v>
          </cell>
          <cell r="AT54">
            <v>15369.48</v>
          </cell>
          <cell r="AU54">
            <v>397621.3</v>
          </cell>
          <cell r="AV54">
            <v>8</v>
          </cell>
          <cell r="AW54">
            <v>49702.66</v>
          </cell>
        </row>
        <row r="55">
          <cell r="B55">
            <v>53</v>
          </cell>
          <cell r="C55" t="str">
            <v>Loudoun County </v>
          </cell>
          <cell r="D55" t="str">
            <v>Counties</v>
          </cell>
          <cell r="E55" t="str">
            <v>LEA</v>
          </cell>
          <cell r="F55">
            <v>42411.4537037037</v>
          </cell>
          <cell r="G55" t="str">
            <v>DOE PROD</v>
          </cell>
          <cell r="H55">
            <v>7417947.53</v>
          </cell>
          <cell r="I55">
            <v>64.72</v>
          </cell>
          <cell r="J55">
            <v>114616</v>
          </cell>
          <cell r="K55">
            <v>2762532.49</v>
          </cell>
          <cell r="L55">
            <v>21.28</v>
          </cell>
          <cell r="M55">
            <v>129818.26</v>
          </cell>
          <cell r="N55">
            <v>0</v>
          </cell>
          <cell r="O55">
            <v>0</v>
          </cell>
          <cell r="P55">
            <v>10180480.02</v>
          </cell>
          <cell r="Q55">
            <v>86</v>
          </cell>
          <cell r="R55">
            <v>118377.67</v>
          </cell>
          <cell r="S55">
            <v>7599818.32</v>
          </cell>
          <cell r="T55">
            <v>86.86</v>
          </cell>
          <cell r="U55">
            <v>87495.03</v>
          </cell>
          <cell r="V55">
            <v>5914520.75</v>
          </cell>
          <cell r="W55">
            <v>61.14</v>
          </cell>
          <cell r="X55">
            <v>96737.34</v>
          </cell>
          <cell r="Y55">
            <v>0</v>
          </cell>
          <cell r="Z55">
            <v>0</v>
          </cell>
          <cell r="AA55">
            <v>13514339.07</v>
          </cell>
          <cell r="AB55">
            <v>148</v>
          </cell>
          <cell r="AC55">
            <v>91313.1</v>
          </cell>
          <cell r="AD55">
            <v>217605132.67</v>
          </cell>
          <cell r="AE55">
            <v>3533.77</v>
          </cell>
          <cell r="AF55">
            <v>61578.75</v>
          </cell>
          <cell r="AG55">
            <v>145721517.71</v>
          </cell>
          <cell r="AH55">
            <v>2118.09</v>
          </cell>
          <cell r="AI55">
            <v>68798.55</v>
          </cell>
          <cell r="AJ55">
            <v>0</v>
          </cell>
          <cell r="AK55">
            <v>0</v>
          </cell>
          <cell r="AL55">
            <v>363326650.38</v>
          </cell>
          <cell r="AM55">
            <v>5651.86</v>
          </cell>
          <cell r="AN55">
            <v>64284.44</v>
          </cell>
          <cell r="AO55">
            <v>387021469.47</v>
          </cell>
          <cell r="AP55">
            <v>5885.86</v>
          </cell>
          <cell r="AQ55">
            <v>65754.45</v>
          </cell>
          <cell r="AR55">
            <v>27267029.49</v>
          </cell>
          <cell r="AS55">
            <v>1323.25</v>
          </cell>
          <cell r="AT55">
            <v>20606.11</v>
          </cell>
          <cell r="AU55">
            <v>2891707.6</v>
          </cell>
          <cell r="AV55">
            <v>46.13</v>
          </cell>
          <cell r="AW55">
            <v>62686.05</v>
          </cell>
        </row>
        <row r="56">
          <cell r="B56">
            <v>54</v>
          </cell>
          <cell r="C56" t="str">
            <v>Louisa County </v>
          </cell>
          <cell r="D56" t="str">
            <v>Counties</v>
          </cell>
          <cell r="E56" t="str">
            <v>LEA</v>
          </cell>
          <cell r="F56">
            <v>42411.4537037037</v>
          </cell>
          <cell r="G56" t="str">
            <v>DOE PROD</v>
          </cell>
          <cell r="H56">
            <v>418948.25</v>
          </cell>
          <cell r="I56">
            <v>4.67</v>
          </cell>
          <cell r="J56">
            <v>89710.55</v>
          </cell>
          <cell r="K56">
            <v>125998.89</v>
          </cell>
          <cell r="L56">
            <v>1.33</v>
          </cell>
          <cell r="M56">
            <v>94736.01</v>
          </cell>
          <cell r="N56">
            <v>0</v>
          </cell>
          <cell r="O56">
            <v>0</v>
          </cell>
          <cell r="P56">
            <v>544947.14</v>
          </cell>
          <cell r="Q56">
            <v>6</v>
          </cell>
          <cell r="R56">
            <v>90824.52</v>
          </cell>
          <cell r="S56">
            <v>388169.32</v>
          </cell>
          <cell r="T56">
            <v>6</v>
          </cell>
          <cell r="U56">
            <v>64694.89</v>
          </cell>
          <cell r="V56">
            <v>410601.87</v>
          </cell>
          <cell r="W56">
            <v>5</v>
          </cell>
          <cell r="X56">
            <v>82120.37</v>
          </cell>
          <cell r="Y56">
            <v>0</v>
          </cell>
          <cell r="Z56">
            <v>0</v>
          </cell>
          <cell r="AA56">
            <v>798771.19</v>
          </cell>
          <cell r="AB56">
            <v>11</v>
          </cell>
          <cell r="AC56">
            <v>72615.56</v>
          </cell>
          <cell r="AD56">
            <v>12145967.6</v>
          </cell>
          <cell r="AE56">
            <v>250.53</v>
          </cell>
          <cell r="AF56">
            <v>48481.09</v>
          </cell>
          <cell r="AG56">
            <v>7801899.98</v>
          </cell>
          <cell r="AH56">
            <v>148.3</v>
          </cell>
          <cell r="AI56">
            <v>52608.9</v>
          </cell>
          <cell r="AJ56">
            <v>0</v>
          </cell>
          <cell r="AK56">
            <v>0</v>
          </cell>
          <cell r="AL56">
            <v>19947867.58</v>
          </cell>
          <cell r="AM56">
            <v>398.83</v>
          </cell>
          <cell r="AN56">
            <v>50015.97</v>
          </cell>
          <cell r="AO56">
            <v>21291585.91</v>
          </cell>
          <cell r="AP56">
            <v>415.83</v>
          </cell>
          <cell r="AQ56">
            <v>51202.62</v>
          </cell>
          <cell r="AR56">
            <v>1341468.03</v>
          </cell>
          <cell r="AS56">
            <v>85</v>
          </cell>
          <cell r="AT56">
            <v>15781.98</v>
          </cell>
          <cell r="AU56">
            <v>373420.4</v>
          </cell>
          <cell r="AV56">
            <v>9</v>
          </cell>
          <cell r="AW56">
            <v>41491.16</v>
          </cell>
        </row>
        <row r="57">
          <cell r="B57">
            <v>55</v>
          </cell>
          <cell r="C57" t="str">
            <v>Lunenburg County </v>
          </cell>
          <cell r="D57" t="str">
            <v>Counties</v>
          </cell>
          <cell r="E57" t="str">
            <v>LEA</v>
          </cell>
          <cell r="F57">
            <v>42411.4537037037</v>
          </cell>
          <cell r="G57" t="str">
            <v>DOE PROD</v>
          </cell>
          <cell r="H57">
            <v>184244.81</v>
          </cell>
          <cell r="I57">
            <v>2.67</v>
          </cell>
          <cell r="J57">
            <v>69005.55</v>
          </cell>
          <cell r="K57">
            <v>110874.19</v>
          </cell>
          <cell r="L57">
            <v>1.33</v>
          </cell>
          <cell r="M57">
            <v>83364.05</v>
          </cell>
          <cell r="N57">
            <v>0</v>
          </cell>
          <cell r="O57">
            <v>0</v>
          </cell>
          <cell r="P57">
            <v>295119</v>
          </cell>
          <cell r="Q57">
            <v>4</v>
          </cell>
          <cell r="R57">
            <v>73779.75</v>
          </cell>
          <cell r="S57">
            <v>75670.08</v>
          </cell>
          <cell r="T57">
            <v>1</v>
          </cell>
          <cell r="U57">
            <v>75670.08</v>
          </cell>
          <cell r="V57">
            <v>59873.04</v>
          </cell>
          <cell r="W57">
            <v>1.25</v>
          </cell>
          <cell r="X57">
            <v>47898.43</v>
          </cell>
          <cell r="Y57">
            <v>0</v>
          </cell>
          <cell r="Z57">
            <v>0</v>
          </cell>
          <cell r="AA57">
            <v>135543.12</v>
          </cell>
          <cell r="AB57">
            <v>2.25</v>
          </cell>
          <cell r="AC57">
            <v>60241.39</v>
          </cell>
          <cell r="AD57">
            <v>3683648.41</v>
          </cell>
          <cell r="AE57">
            <v>78.67</v>
          </cell>
          <cell r="AF57">
            <v>46824.06</v>
          </cell>
          <cell r="AG57">
            <v>2376399.15</v>
          </cell>
          <cell r="AH57">
            <v>57.03</v>
          </cell>
          <cell r="AI57">
            <v>41669.28</v>
          </cell>
          <cell r="AJ57">
            <v>0</v>
          </cell>
          <cell r="AK57">
            <v>0</v>
          </cell>
          <cell r="AL57">
            <v>6060047.56</v>
          </cell>
          <cell r="AM57">
            <v>135.7</v>
          </cell>
          <cell r="AN57">
            <v>44657.68</v>
          </cell>
          <cell r="AO57">
            <v>6490709.68</v>
          </cell>
          <cell r="AP57">
            <v>141.95</v>
          </cell>
          <cell r="AQ57">
            <v>45725.32</v>
          </cell>
          <cell r="AR57">
            <v>460451.41</v>
          </cell>
          <cell r="AS57">
            <v>30.5</v>
          </cell>
          <cell r="AT57">
            <v>15096.77</v>
          </cell>
          <cell r="AU57">
            <v>230998.54</v>
          </cell>
          <cell r="AV57">
            <v>5.3</v>
          </cell>
          <cell r="AW57">
            <v>43584.63</v>
          </cell>
        </row>
        <row r="58">
          <cell r="B58">
            <v>56</v>
          </cell>
          <cell r="C58" t="str">
            <v>Madison County </v>
          </cell>
          <cell r="D58" t="str">
            <v>Counties</v>
          </cell>
          <cell r="E58" t="str">
            <v>LEA</v>
          </cell>
          <cell r="F58">
            <v>42411.4537037037</v>
          </cell>
          <cell r="G58" t="str">
            <v>DOE PROD</v>
          </cell>
          <cell r="H58">
            <v>270299.13</v>
          </cell>
          <cell r="I58">
            <v>3</v>
          </cell>
          <cell r="J58">
            <v>90099.71</v>
          </cell>
          <cell r="K58">
            <v>99903.14</v>
          </cell>
          <cell r="L58">
            <v>1</v>
          </cell>
          <cell r="M58">
            <v>99903.14</v>
          </cell>
          <cell r="N58">
            <v>0</v>
          </cell>
          <cell r="O58">
            <v>0</v>
          </cell>
          <cell r="P58">
            <v>370202.27</v>
          </cell>
          <cell r="Q58">
            <v>4</v>
          </cell>
          <cell r="R58">
            <v>92550.57</v>
          </cell>
          <cell r="S58">
            <v>124085.96</v>
          </cell>
          <cell r="T58">
            <v>2</v>
          </cell>
          <cell r="U58">
            <v>62042.98</v>
          </cell>
          <cell r="V58">
            <v>139068.14</v>
          </cell>
          <cell r="W58">
            <v>2</v>
          </cell>
          <cell r="X58">
            <v>69534.07</v>
          </cell>
          <cell r="Y58">
            <v>0</v>
          </cell>
          <cell r="Z58">
            <v>0</v>
          </cell>
          <cell r="AA58">
            <v>263154.1</v>
          </cell>
          <cell r="AB58">
            <v>4</v>
          </cell>
          <cell r="AC58">
            <v>65788.53</v>
          </cell>
          <cell r="AD58">
            <v>4529865.99</v>
          </cell>
          <cell r="AE58">
            <v>107.6</v>
          </cell>
          <cell r="AF58">
            <v>42099.13</v>
          </cell>
          <cell r="AG58">
            <v>2373632.38</v>
          </cell>
          <cell r="AH58">
            <v>53.68</v>
          </cell>
          <cell r="AI58">
            <v>44218.19</v>
          </cell>
          <cell r="AJ58">
            <v>0</v>
          </cell>
          <cell r="AK58">
            <v>0</v>
          </cell>
          <cell r="AL58">
            <v>6903498.37</v>
          </cell>
          <cell r="AM58">
            <v>161.28</v>
          </cell>
          <cell r="AN58">
            <v>42804.43</v>
          </cell>
          <cell r="AO58">
            <v>7536854.74</v>
          </cell>
          <cell r="AP58">
            <v>169.28</v>
          </cell>
          <cell r="AQ58">
            <v>44523.01</v>
          </cell>
          <cell r="AR58">
            <v>451975.92</v>
          </cell>
          <cell r="AS58">
            <v>41</v>
          </cell>
          <cell r="AT58">
            <v>11023.8</v>
          </cell>
          <cell r="AU58">
            <v>176539.13</v>
          </cell>
          <cell r="AV58">
            <v>7</v>
          </cell>
          <cell r="AW58">
            <v>25219.88</v>
          </cell>
        </row>
        <row r="59">
          <cell r="B59">
            <v>57</v>
          </cell>
          <cell r="C59" t="str">
            <v>Mathews County </v>
          </cell>
          <cell r="D59" t="str">
            <v>Counties</v>
          </cell>
          <cell r="E59" t="str">
            <v>LEA</v>
          </cell>
          <cell r="F59">
            <v>42411.4537037037</v>
          </cell>
          <cell r="G59" t="str">
            <v>DOE PROD</v>
          </cell>
          <cell r="H59">
            <v>92460.29</v>
          </cell>
          <cell r="I59">
            <v>1.25</v>
          </cell>
          <cell r="J59">
            <v>73968.23</v>
          </cell>
          <cell r="K59">
            <v>140765.16</v>
          </cell>
          <cell r="L59">
            <v>1.75</v>
          </cell>
          <cell r="M59">
            <v>80437.23</v>
          </cell>
          <cell r="N59">
            <v>0</v>
          </cell>
          <cell r="O59">
            <v>0</v>
          </cell>
          <cell r="P59">
            <v>233225.45</v>
          </cell>
          <cell r="Q59">
            <v>3</v>
          </cell>
          <cell r="R59">
            <v>77741.82</v>
          </cell>
          <cell r="S59">
            <v>71946.87</v>
          </cell>
          <cell r="T59">
            <v>1.25</v>
          </cell>
          <cell r="U59">
            <v>57557.5</v>
          </cell>
          <cell r="V59">
            <v>114985.05</v>
          </cell>
          <cell r="W59">
            <v>1.75</v>
          </cell>
          <cell r="X59">
            <v>65705.74</v>
          </cell>
          <cell r="Y59">
            <v>0</v>
          </cell>
          <cell r="Z59">
            <v>0</v>
          </cell>
          <cell r="AA59">
            <v>186931.92</v>
          </cell>
          <cell r="AB59">
            <v>3</v>
          </cell>
          <cell r="AC59">
            <v>62310.64</v>
          </cell>
          <cell r="AD59">
            <v>1955920.81</v>
          </cell>
          <cell r="AE59">
            <v>49.25</v>
          </cell>
          <cell r="AF59">
            <v>39714.13</v>
          </cell>
          <cell r="AG59">
            <v>2551498.39</v>
          </cell>
          <cell r="AH59">
            <v>54.85</v>
          </cell>
          <cell r="AI59">
            <v>46517.75</v>
          </cell>
          <cell r="AJ59">
            <v>0</v>
          </cell>
          <cell r="AK59">
            <v>0</v>
          </cell>
          <cell r="AL59">
            <v>4507419.2</v>
          </cell>
          <cell r="AM59">
            <v>104.1</v>
          </cell>
          <cell r="AN59">
            <v>43298.94</v>
          </cell>
          <cell r="AO59">
            <v>4927576.57</v>
          </cell>
          <cell r="AP59">
            <v>110.1</v>
          </cell>
          <cell r="AQ59">
            <v>44755.46</v>
          </cell>
          <cell r="AR59">
            <v>417471.43</v>
          </cell>
          <cell r="AS59">
            <v>31.5</v>
          </cell>
          <cell r="AT59">
            <v>13253.06</v>
          </cell>
          <cell r="AU59">
            <v>0</v>
          </cell>
          <cell r="AV59">
            <v>0</v>
          </cell>
          <cell r="AW59">
            <v>0</v>
          </cell>
        </row>
        <row r="60">
          <cell r="B60">
            <v>58</v>
          </cell>
          <cell r="C60" t="str">
            <v>Mecklenburg County </v>
          </cell>
          <cell r="D60" t="str">
            <v>Counties</v>
          </cell>
          <cell r="E60" t="str">
            <v>LEA</v>
          </cell>
          <cell r="F60">
            <v>42411.4537037037</v>
          </cell>
          <cell r="G60" t="str">
            <v>DOE PROD</v>
          </cell>
          <cell r="H60">
            <v>399159.88</v>
          </cell>
          <cell r="I60">
            <v>6</v>
          </cell>
          <cell r="J60">
            <v>66526.65</v>
          </cell>
          <cell r="K60">
            <v>141757.92</v>
          </cell>
          <cell r="L60">
            <v>2</v>
          </cell>
          <cell r="M60">
            <v>70878.96</v>
          </cell>
          <cell r="N60">
            <v>0</v>
          </cell>
          <cell r="O60">
            <v>0</v>
          </cell>
          <cell r="P60">
            <v>540917.8</v>
          </cell>
          <cell r="Q60">
            <v>8</v>
          </cell>
          <cell r="R60">
            <v>67614.73</v>
          </cell>
          <cell r="S60">
            <v>418715.79</v>
          </cell>
          <cell r="T60">
            <v>7.75</v>
          </cell>
          <cell r="U60">
            <v>54027.84</v>
          </cell>
          <cell r="V60">
            <v>122562</v>
          </cell>
          <cell r="W60">
            <v>2</v>
          </cell>
          <cell r="X60">
            <v>61281</v>
          </cell>
          <cell r="Y60">
            <v>0</v>
          </cell>
          <cell r="Z60">
            <v>0</v>
          </cell>
          <cell r="AA60">
            <v>541277.79</v>
          </cell>
          <cell r="AB60">
            <v>9.75</v>
          </cell>
          <cell r="AC60">
            <v>55515.67</v>
          </cell>
          <cell r="AD60">
            <v>10257067.75</v>
          </cell>
          <cell r="AE60">
            <v>240.2</v>
          </cell>
          <cell r="AF60">
            <v>42702.2</v>
          </cell>
          <cell r="AG60">
            <v>6482256.77</v>
          </cell>
          <cell r="AH60">
            <v>150</v>
          </cell>
          <cell r="AI60">
            <v>43215.05</v>
          </cell>
          <cell r="AJ60">
            <v>0</v>
          </cell>
          <cell r="AK60">
            <v>0</v>
          </cell>
          <cell r="AL60">
            <v>16739324.52</v>
          </cell>
          <cell r="AM60">
            <v>390.2</v>
          </cell>
          <cell r="AN60">
            <v>42899.35</v>
          </cell>
          <cell r="AO60">
            <v>17821520.11</v>
          </cell>
          <cell r="AP60">
            <v>407.95</v>
          </cell>
          <cell r="AQ60">
            <v>43685.55</v>
          </cell>
          <cell r="AR60">
            <v>1262228.21</v>
          </cell>
          <cell r="AS60">
            <v>87.5</v>
          </cell>
          <cell r="AT60">
            <v>14425.47</v>
          </cell>
          <cell r="AU60">
            <v>575953.27</v>
          </cell>
          <cell r="AV60">
            <v>15</v>
          </cell>
          <cell r="AW60">
            <v>38396.88</v>
          </cell>
        </row>
        <row r="61">
          <cell r="B61">
            <v>59</v>
          </cell>
          <cell r="C61" t="str">
            <v>Middlesex County </v>
          </cell>
          <cell r="D61" t="str">
            <v>Counties</v>
          </cell>
          <cell r="E61" t="str">
            <v>LEA</v>
          </cell>
          <cell r="F61">
            <v>42411.4537037037</v>
          </cell>
          <cell r="G61" t="str">
            <v>DOE PROD</v>
          </cell>
          <cell r="H61">
            <v>114131.58</v>
          </cell>
          <cell r="I61">
            <v>1.67</v>
          </cell>
          <cell r="J61">
            <v>68342.26</v>
          </cell>
          <cell r="K61">
            <v>105143.36</v>
          </cell>
          <cell r="L61">
            <v>1.33</v>
          </cell>
          <cell r="M61">
            <v>79055.16</v>
          </cell>
          <cell r="N61">
            <v>0</v>
          </cell>
          <cell r="O61">
            <v>0</v>
          </cell>
          <cell r="P61">
            <v>219274.94</v>
          </cell>
          <cell r="Q61">
            <v>3</v>
          </cell>
          <cell r="R61">
            <v>73091.65</v>
          </cell>
          <cell r="S61">
            <v>61586.04</v>
          </cell>
          <cell r="T61">
            <v>1</v>
          </cell>
          <cell r="U61">
            <v>61586.04</v>
          </cell>
          <cell r="V61">
            <v>70995.96</v>
          </cell>
          <cell r="W61">
            <v>1</v>
          </cell>
          <cell r="X61">
            <v>70995.96</v>
          </cell>
          <cell r="Y61">
            <v>0</v>
          </cell>
          <cell r="Z61">
            <v>0</v>
          </cell>
          <cell r="AA61">
            <v>132582</v>
          </cell>
          <cell r="AB61">
            <v>2</v>
          </cell>
          <cell r="AC61">
            <v>66291</v>
          </cell>
          <cell r="AD61">
            <v>2450470.19</v>
          </cell>
          <cell r="AE61">
            <v>56.14</v>
          </cell>
          <cell r="AF61">
            <v>43649.27</v>
          </cell>
          <cell r="AG61">
            <v>1950155.39</v>
          </cell>
          <cell r="AH61">
            <v>46.21</v>
          </cell>
          <cell r="AI61">
            <v>42202.02</v>
          </cell>
          <cell r="AJ61">
            <v>0</v>
          </cell>
          <cell r="AK61">
            <v>0</v>
          </cell>
          <cell r="AL61">
            <v>4400625.58</v>
          </cell>
          <cell r="AM61">
            <v>102.35</v>
          </cell>
          <cell r="AN61">
            <v>42995.85</v>
          </cell>
          <cell r="AO61">
            <v>4752482.52</v>
          </cell>
          <cell r="AP61">
            <v>107.35</v>
          </cell>
          <cell r="AQ61">
            <v>44270.91</v>
          </cell>
          <cell r="AR61">
            <v>254435.16</v>
          </cell>
          <cell r="AS61">
            <v>16.5</v>
          </cell>
          <cell r="AT61">
            <v>15420.31</v>
          </cell>
          <cell r="AU61">
            <v>93432</v>
          </cell>
          <cell r="AV61">
            <v>2.5</v>
          </cell>
          <cell r="AW61">
            <v>37372.8</v>
          </cell>
        </row>
        <row r="62">
          <cell r="B62">
            <v>60</v>
          </cell>
          <cell r="C62" t="str">
            <v>Montgomery County </v>
          </cell>
          <cell r="D62" t="str">
            <v>Counties</v>
          </cell>
          <cell r="E62" t="str">
            <v>LEA</v>
          </cell>
          <cell r="F62">
            <v>42411.4537037037</v>
          </cell>
          <cell r="G62" t="str">
            <v>DOE PROD</v>
          </cell>
          <cell r="H62">
            <v>885125.65</v>
          </cell>
          <cell r="I62">
            <v>11</v>
          </cell>
          <cell r="J62">
            <v>80465.97</v>
          </cell>
          <cell r="K62">
            <v>699695.43</v>
          </cell>
          <cell r="L62">
            <v>8</v>
          </cell>
          <cell r="M62">
            <v>87461.93</v>
          </cell>
          <cell r="N62">
            <v>0</v>
          </cell>
          <cell r="O62">
            <v>0</v>
          </cell>
          <cell r="P62">
            <v>1584821.08</v>
          </cell>
          <cell r="Q62">
            <v>19</v>
          </cell>
          <cell r="R62">
            <v>83411.64</v>
          </cell>
          <cell r="S62">
            <v>181772.55</v>
          </cell>
          <cell r="T62">
            <v>3</v>
          </cell>
          <cell r="U62">
            <v>60590.85</v>
          </cell>
          <cell r="V62">
            <v>883031.12</v>
          </cell>
          <cell r="W62">
            <v>12</v>
          </cell>
          <cell r="X62">
            <v>73585.93</v>
          </cell>
          <cell r="Y62">
            <v>0</v>
          </cell>
          <cell r="Z62">
            <v>0</v>
          </cell>
          <cell r="AA62">
            <v>1064803.67</v>
          </cell>
          <cell r="AB62">
            <v>15</v>
          </cell>
          <cell r="AC62">
            <v>70986.91</v>
          </cell>
          <cell r="AD62">
            <v>18554231.97</v>
          </cell>
          <cell r="AE62">
            <v>376.14</v>
          </cell>
          <cell r="AF62">
            <v>49327.99</v>
          </cell>
          <cell r="AG62">
            <v>20599361.66</v>
          </cell>
          <cell r="AH62">
            <v>413.17</v>
          </cell>
          <cell r="AI62">
            <v>49856.87</v>
          </cell>
          <cell r="AJ62">
            <v>0</v>
          </cell>
          <cell r="AK62">
            <v>0</v>
          </cell>
          <cell r="AL62">
            <v>39153593.63</v>
          </cell>
          <cell r="AM62">
            <v>789.31</v>
          </cell>
          <cell r="AN62">
            <v>49604.84</v>
          </cell>
          <cell r="AO62">
            <v>41803218.38</v>
          </cell>
          <cell r="AP62">
            <v>823.31</v>
          </cell>
          <cell r="AQ62">
            <v>50774.58</v>
          </cell>
          <cell r="AR62">
            <v>3132562.54</v>
          </cell>
          <cell r="AS62">
            <v>182.31</v>
          </cell>
          <cell r="AT62">
            <v>17182.61</v>
          </cell>
          <cell r="AU62">
            <v>639113.17</v>
          </cell>
          <cell r="AV62">
            <v>14.53</v>
          </cell>
          <cell r="AW62">
            <v>43985.77</v>
          </cell>
        </row>
        <row r="63">
          <cell r="B63">
            <v>62</v>
          </cell>
          <cell r="C63" t="str">
            <v>Nelson County </v>
          </cell>
          <cell r="D63" t="str">
            <v>Counties</v>
          </cell>
          <cell r="E63" t="str">
            <v>LEA</v>
          </cell>
          <cell r="F63">
            <v>42411.4537037037</v>
          </cell>
          <cell r="G63" t="str">
            <v>DOE PROD</v>
          </cell>
          <cell r="H63">
            <v>203783.28</v>
          </cell>
          <cell r="I63">
            <v>2.5</v>
          </cell>
          <cell r="J63">
            <v>81513.31</v>
          </cell>
          <cell r="K63">
            <v>148840.54</v>
          </cell>
          <cell r="L63">
            <v>1.5</v>
          </cell>
          <cell r="M63">
            <v>99227.03</v>
          </cell>
          <cell r="N63">
            <v>0</v>
          </cell>
          <cell r="O63">
            <v>0</v>
          </cell>
          <cell r="P63">
            <v>352623.82</v>
          </cell>
          <cell r="Q63">
            <v>4</v>
          </cell>
          <cell r="R63">
            <v>88155.96</v>
          </cell>
          <cell r="S63">
            <v>169065.48</v>
          </cell>
          <cell r="T63">
            <v>2.5</v>
          </cell>
          <cell r="U63">
            <v>67626.19</v>
          </cell>
          <cell r="V63">
            <v>209496.48</v>
          </cell>
          <cell r="W63">
            <v>3</v>
          </cell>
          <cell r="X63">
            <v>69832.16</v>
          </cell>
          <cell r="Y63">
            <v>0</v>
          </cell>
          <cell r="Z63">
            <v>0</v>
          </cell>
          <cell r="AA63">
            <v>378561.96</v>
          </cell>
          <cell r="AB63">
            <v>5.5</v>
          </cell>
          <cell r="AC63">
            <v>68829.45</v>
          </cell>
          <cell r="AD63">
            <v>4633483.46</v>
          </cell>
          <cell r="AE63">
            <v>93.3</v>
          </cell>
          <cell r="AF63">
            <v>49662.2</v>
          </cell>
          <cell r="AG63">
            <v>3801912.73</v>
          </cell>
          <cell r="AH63">
            <v>71.97</v>
          </cell>
          <cell r="AI63">
            <v>52826.35</v>
          </cell>
          <cell r="AJ63">
            <v>0</v>
          </cell>
          <cell r="AK63">
            <v>0</v>
          </cell>
          <cell r="AL63">
            <v>8435396.19</v>
          </cell>
          <cell r="AM63">
            <v>165.27</v>
          </cell>
          <cell r="AN63">
            <v>51040.09</v>
          </cell>
          <cell r="AO63">
            <v>9166581.97</v>
          </cell>
          <cell r="AP63">
            <v>174.77</v>
          </cell>
          <cell r="AQ63">
            <v>52449.4</v>
          </cell>
          <cell r="AR63">
            <v>467304.69</v>
          </cell>
          <cell r="AS63">
            <v>26</v>
          </cell>
          <cell r="AT63">
            <v>17973.26</v>
          </cell>
          <cell r="AU63">
            <v>377639.38</v>
          </cell>
          <cell r="AV63">
            <v>8</v>
          </cell>
          <cell r="AW63">
            <v>47204.92</v>
          </cell>
        </row>
        <row r="64">
          <cell r="B64">
            <v>63</v>
          </cell>
          <cell r="C64" t="str">
            <v>New Kent County </v>
          </cell>
          <cell r="D64" t="str">
            <v>Counties</v>
          </cell>
          <cell r="E64" t="str">
            <v>LEA</v>
          </cell>
          <cell r="F64">
            <v>42411.4537037037</v>
          </cell>
          <cell r="G64" t="str">
            <v>DOE PROD</v>
          </cell>
          <cell r="H64">
            <v>223170.64</v>
          </cell>
          <cell r="I64">
            <v>2.69</v>
          </cell>
          <cell r="J64">
            <v>82963.06</v>
          </cell>
          <cell r="K64">
            <v>123313.24</v>
          </cell>
          <cell r="L64">
            <v>1.31</v>
          </cell>
          <cell r="M64">
            <v>94132.24</v>
          </cell>
          <cell r="N64">
            <v>0</v>
          </cell>
          <cell r="O64">
            <v>0</v>
          </cell>
          <cell r="P64">
            <v>346483.88</v>
          </cell>
          <cell r="Q64">
            <v>4</v>
          </cell>
          <cell r="R64">
            <v>86620.97</v>
          </cell>
          <cell r="S64">
            <v>192210.15</v>
          </cell>
          <cell r="T64">
            <v>2.69</v>
          </cell>
          <cell r="U64">
            <v>71453.59</v>
          </cell>
          <cell r="V64">
            <v>175136.46</v>
          </cell>
          <cell r="W64">
            <v>2.31</v>
          </cell>
          <cell r="X64">
            <v>75816.65</v>
          </cell>
          <cell r="Y64">
            <v>0</v>
          </cell>
          <cell r="Z64">
            <v>0</v>
          </cell>
          <cell r="AA64">
            <v>367346.61</v>
          </cell>
          <cell r="AB64">
            <v>5</v>
          </cell>
          <cell r="AC64">
            <v>73469.32</v>
          </cell>
          <cell r="AD64">
            <v>6456103.08</v>
          </cell>
          <cell r="AE64">
            <v>139.05</v>
          </cell>
          <cell r="AF64">
            <v>46430.08</v>
          </cell>
          <cell r="AG64">
            <v>4493455.35</v>
          </cell>
          <cell r="AH64">
            <v>92.53</v>
          </cell>
          <cell r="AI64">
            <v>48562.15</v>
          </cell>
          <cell r="AJ64">
            <v>0</v>
          </cell>
          <cell r="AK64">
            <v>0</v>
          </cell>
          <cell r="AL64">
            <v>10949558.43</v>
          </cell>
          <cell r="AM64">
            <v>231.58</v>
          </cell>
          <cell r="AN64">
            <v>47281.97</v>
          </cell>
          <cell r="AO64">
            <v>11663388.92</v>
          </cell>
          <cell r="AP64">
            <v>240.58</v>
          </cell>
          <cell r="AQ64">
            <v>48480.29</v>
          </cell>
          <cell r="AR64">
            <v>936081.61</v>
          </cell>
          <cell r="AS64">
            <v>56</v>
          </cell>
          <cell r="AT64">
            <v>16715.74</v>
          </cell>
          <cell r="AU64">
            <v>14863.73</v>
          </cell>
          <cell r="AV64">
            <v>0.33</v>
          </cell>
          <cell r="AW64">
            <v>45041.61</v>
          </cell>
        </row>
        <row r="65">
          <cell r="B65">
            <v>65</v>
          </cell>
          <cell r="C65" t="str">
            <v>Northampton County </v>
          </cell>
          <cell r="D65" t="str">
            <v>Counties</v>
          </cell>
          <cell r="E65" t="str">
            <v>LEA</v>
          </cell>
          <cell r="F65">
            <v>42411.4537037037</v>
          </cell>
          <cell r="G65" t="str">
            <v>DOE PROD</v>
          </cell>
          <cell r="H65">
            <v>195213.07</v>
          </cell>
          <cell r="I65">
            <v>2.5</v>
          </cell>
          <cell r="J65">
            <v>78085.23</v>
          </cell>
          <cell r="K65">
            <v>132187.9</v>
          </cell>
          <cell r="L65">
            <v>1.5</v>
          </cell>
          <cell r="M65">
            <v>88125.27</v>
          </cell>
          <cell r="N65">
            <v>0</v>
          </cell>
          <cell r="O65">
            <v>0</v>
          </cell>
          <cell r="P65">
            <v>327400.97</v>
          </cell>
          <cell r="Q65">
            <v>4</v>
          </cell>
          <cell r="R65">
            <v>81850.24</v>
          </cell>
          <cell r="S65">
            <v>132910.96</v>
          </cell>
          <cell r="T65">
            <v>2</v>
          </cell>
          <cell r="U65">
            <v>66455.48</v>
          </cell>
          <cell r="V65">
            <v>131710.66</v>
          </cell>
          <cell r="W65">
            <v>2</v>
          </cell>
          <cell r="X65">
            <v>65855.33</v>
          </cell>
          <cell r="Y65">
            <v>0</v>
          </cell>
          <cell r="Z65">
            <v>0</v>
          </cell>
          <cell r="AA65">
            <v>264621.62</v>
          </cell>
          <cell r="AB65">
            <v>4</v>
          </cell>
          <cell r="AC65">
            <v>66155.41</v>
          </cell>
          <cell r="AD65">
            <v>3796707.65</v>
          </cell>
          <cell r="AE65">
            <v>89.2</v>
          </cell>
          <cell r="AF65">
            <v>42563.99</v>
          </cell>
          <cell r="AG65">
            <v>2576152.84</v>
          </cell>
          <cell r="AH65">
            <v>62.96</v>
          </cell>
          <cell r="AI65">
            <v>40917.29</v>
          </cell>
          <cell r="AJ65">
            <v>0</v>
          </cell>
          <cell r="AK65">
            <v>0</v>
          </cell>
          <cell r="AL65">
            <v>6372860.49</v>
          </cell>
          <cell r="AM65">
            <v>152.16</v>
          </cell>
          <cell r="AN65">
            <v>41882.63</v>
          </cell>
          <cell r="AO65">
            <v>6964883.08</v>
          </cell>
          <cell r="AP65">
            <v>160.16</v>
          </cell>
          <cell r="AQ65">
            <v>43487.03</v>
          </cell>
          <cell r="AR65">
            <v>403756.5</v>
          </cell>
          <cell r="AS65">
            <v>23.88</v>
          </cell>
          <cell r="AT65">
            <v>16907.73</v>
          </cell>
          <cell r="AU65">
            <v>365449.81</v>
          </cell>
          <cell r="AV65">
            <v>9.55</v>
          </cell>
          <cell r="AW65">
            <v>38267</v>
          </cell>
        </row>
        <row r="66">
          <cell r="B66">
            <v>66</v>
          </cell>
          <cell r="C66" t="str">
            <v>Northumberland County </v>
          </cell>
          <cell r="D66" t="str">
            <v>Counties</v>
          </cell>
          <cell r="E66" t="str">
            <v>LEA</v>
          </cell>
          <cell r="F66">
            <v>42411.4537037037</v>
          </cell>
          <cell r="G66" t="str">
            <v>DOE PROD</v>
          </cell>
          <cell r="H66">
            <v>77000.04</v>
          </cell>
          <cell r="I66">
            <v>1</v>
          </cell>
          <cell r="J66">
            <v>77000.04</v>
          </cell>
          <cell r="K66">
            <v>169940.04</v>
          </cell>
          <cell r="L66">
            <v>2</v>
          </cell>
          <cell r="M66">
            <v>84970.02</v>
          </cell>
          <cell r="N66">
            <v>0</v>
          </cell>
          <cell r="O66">
            <v>0</v>
          </cell>
          <cell r="P66">
            <v>246940.08</v>
          </cell>
          <cell r="Q66">
            <v>3</v>
          </cell>
          <cell r="R66">
            <v>82313.36</v>
          </cell>
          <cell r="S66">
            <v>92768.88</v>
          </cell>
          <cell r="T66">
            <v>1.5</v>
          </cell>
          <cell r="U66">
            <v>61845.92</v>
          </cell>
          <cell r="V66">
            <v>144846.92</v>
          </cell>
          <cell r="W66">
            <v>2</v>
          </cell>
          <cell r="X66">
            <v>72423.46</v>
          </cell>
          <cell r="Y66">
            <v>0</v>
          </cell>
          <cell r="Z66">
            <v>0</v>
          </cell>
          <cell r="AA66">
            <v>237615.8</v>
          </cell>
          <cell r="AB66">
            <v>3.5</v>
          </cell>
          <cell r="AC66">
            <v>67890.23</v>
          </cell>
          <cell r="AD66">
            <v>2859640.47</v>
          </cell>
          <cell r="AE66">
            <v>61.16</v>
          </cell>
          <cell r="AF66">
            <v>46756.71</v>
          </cell>
          <cell r="AG66">
            <v>2621460.45</v>
          </cell>
          <cell r="AH66">
            <v>54.04</v>
          </cell>
          <cell r="AI66">
            <v>48509.63</v>
          </cell>
          <cell r="AJ66">
            <v>0</v>
          </cell>
          <cell r="AK66">
            <v>0</v>
          </cell>
          <cell r="AL66">
            <v>5481100.92</v>
          </cell>
          <cell r="AM66">
            <v>115.2</v>
          </cell>
          <cell r="AN66">
            <v>47579</v>
          </cell>
          <cell r="AO66">
            <v>5965656.8</v>
          </cell>
          <cell r="AP66">
            <v>121.7</v>
          </cell>
          <cell r="AQ66">
            <v>49019.37</v>
          </cell>
          <cell r="AR66">
            <v>451664.8</v>
          </cell>
          <cell r="AS66">
            <v>24</v>
          </cell>
          <cell r="AT66">
            <v>18819.37</v>
          </cell>
          <cell r="AU66">
            <v>278744.44</v>
          </cell>
          <cell r="AV66">
            <v>8</v>
          </cell>
          <cell r="AW66">
            <v>34843.06</v>
          </cell>
        </row>
        <row r="67">
          <cell r="B67">
            <v>67</v>
          </cell>
          <cell r="C67" t="str">
            <v>Nottoway County </v>
          </cell>
          <cell r="D67" t="str">
            <v>Counties</v>
          </cell>
          <cell r="E67" t="str">
            <v>LEA</v>
          </cell>
          <cell r="F67">
            <v>42411.4537037037</v>
          </cell>
          <cell r="G67" t="str">
            <v>DOE PROD</v>
          </cell>
          <cell r="H67">
            <v>362522.46</v>
          </cell>
          <cell r="I67">
            <v>4.5</v>
          </cell>
          <cell r="J67">
            <v>80560.55</v>
          </cell>
          <cell r="K67">
            <v>126923.46</v>
          </cell>
          <cell r="L67">
            <v>1.5</v>
          </cell>
          <cell r="M67">
            <v>84615.64</v>
          </cell>
          <cell r="N67">
            <v>0</v>
          </cell>
          <cell r="O67">
            <v>0</v>
          </cell>
          <cell r="P67">
            <v>489445.92</v>
          </cell>
          <cell r="Q67">
            <v>6</v>
          </cell>
          <cell r="R67">
            <v>81574.32</v>
          </cell>
          <cell r="S67">
            <v>16000</v>
          </cell>
          <cell r="T67">
            <v>0.25</v>
          </cell>
          <cell r="U67">
            <v>64000</v>
          </cell>
          <cell r="V67">
            <v>146630</v>
          </cell>
          <cell r="W67">
            <v>2</v>
          </cell>
          <cell r="X67">
            <v>73315</v>
          </cell>
          <cell r="Y67">
            <v>0</v>
          </cell>
          <cell r="Z67">
            <v>0</v>
          </cell>
          <cell r="AA67">
            <v>162630</v>
          </cell>
          <cell r="AB67">
            <v>2.25</v>
          </cell>
          <cell r="AC67">
            <v>72280</v>
          </cell>
          <cell r="AD67">
            <v>4334321.31</v>
          </cell>
          <cell r="AE67">
            <v>96</v>
          </cell>
          <cell r="AF67">
            <v>45149.18</v>
          </cell>
          <cell r="AG67">
            <v>3679132.64</v>
          </cell>
          <cell r="AH67">
            <v>77</v>
          </cell>
          <cell r="AI67">
            <v>47780.94</v>
          </cell>
          <cell r="AJ67">
            <v>0</v>
          </cell>
          <cell r="AK67">
            <v>0</v>
          </cell>
          <cell r="AL67">
            <v>8013453.95</v>
          </cell>
          <cell r="AM67">
            <v>173</v>
          </cell>
          <cell r="AN67">
            <v>46320.54</v>
          </cell>
          <cell r="AO67">
            <v>8665529.87</v>
          </cell>
          <cell r="AP67">
            <v>181.25</v>
          </cell>
          <cell r="AQ67">
            <v>47809.82</v>
          </cell>
          <cell r="AR67">
            <v>427779.23</v>
          </cell>
          <cell r="AS67">
            <v>19</v>
          </cell>
          <cell r="AT67">
            <v>22514.7</v>
          </cell>
          <cell r="AU67">
            <v>471061.93</v>
          </cell>
          <cell r="AV67">
            <v>11.6</v>
          </cell>
          <cell r="AW67">
            <v>40608.79</v>
          </cell>
        </row>
        <row r="68">
          <cell r="B68">
            <v>68</v>
          </cell>
          <cell r="C68" t="str">
            <v>Orange County </v>
          </cell>
          <cell r="D68" t="str">
            <v>Counties</v>
          </cell>
          <cell r="E68" t="str">
            <v>LEA</v>
          </cell>
          <cell r="F68">
            <v>42411.4537037037</v>
          </cell>
          <cell r="G68" t="str">
            <v>DOE PROD</v>
          </cell>
          <cell r="H68">
            <v>697693.62</v>
          </cell>
          <cell r="I68">
            <v>8</v>
          </cell>
          <cell r="J68">
            <v>87211.7</v>
          </cell>
          <cell r="K68">
            <v>200908.2</v>
          </cell>
          <cell r="L68">
            <v>2</v>
          </cell>
          <cell r="M68">
            <v>100454.1</v>
          </cell>
          <cell r="N68">
            <v>0</v>
          </cell>
          <cell r="O68">
            <v>0</v>
          </cell>
          <cell r="P68">
            <v>898601.82</v>
          </cell>
          <cell r="Q68">
            <v>10</v>
          </cell>
          <cell r="R68">
            <v>89860.18</v>
          </cell>
          <cell r="S68">
            <v>211299</v>
          </cell>
          <cell r="T68">
            <v>3</v>
          </cell>
          <cell r="U68">
            <v>70433</v>
          </cell>
          <cell r="V68">
            <v>325776.96</v>
          </cell>
          <cell r="W68">
            <v>4</v>
          </cell>
          <cell r="X68">
            <v>81444.24</v>
          </cell>
          <cell r="Y68">
            <v>0</v>
          </cell>
          <cell r="Z68">
            <v>0</v>
          </cell>
          <cell r="AA68">
            <v>537075.96</v>
          </cell>
          <cell r="AB68">
            <v>7</v>
          </cell>
          <cell r="AC68">
            <v>76725.14</v>
          </cell>
          <cell r="AD68">
            <v>11763386.92</v>
          </cell>
          <cell r="AE68">
            <v>241.5</v>
          </cell>
          <cell r="AF68">
            <v>48709.68</v>
          </cell>
          <cell r="AG68">
            <v>6518506.43</v>
          </cell>
          <cell r="AH68">
            <v>128.67</v>
          </cell>
          <cell r="AI68">
            <v>50660.65</v>
          </cell>
          <cell r="AJ68">
            <v>0</v>
          </cell>
          <cell r="AK68">
            <v>0</v>
          </cell>
          <cell r="AL68">
            <v>18281893.35</v>
          </cell>
          <cell r="AM68">
            <v>370.17</v>
          </cell>
          <cell r="AN68">
            <v>49387.83</v>
          </cell>
          <cell r="AO68">
            <v>19717571.13</v>
          </cell>
          <cell r="AP68">
            <v>387.17</v>
          </cell>
          <cell r="AQ68">
            <v>50927.42</v>
          </cell>
          <cell r="AR68">
            <v>757414.04</v>
          </cell>
          <cell r="AS68">
            <v>49</v>
          </cell>
          <cell r="AT68">
            <v>15457.43</v>
          </cell>
          <cell r="AU68">
            <v>1262035.53</v>
          </cell>
          <cell r="AV68">
            <v>25</v>
          </cell>
          <cell r="AW68">
            <v>50481.42</v>
          </cell>
        </row>
        <row r="69">
          <cell r="B69">
            <v>69</v>
          </cell>
          <cell r="C69" t="str">
            <v>Page County </v>
          </cell>
          <cell r="D69" t="str">
            <v>Counties</v>
          </cell>
          <cell r="E69" t="str">
            <v>LEA</v>
          </cell>
          <cell r="F69">
            <v>42411.4537037037</v>
          </cell>
          <cell r="G69" t="str">
            <v>DOE PROD</v>
          </cell>
          <cell r="H69">
            <v>391188.94</v>
          </cell>
          <cell r="I69">
            <v>5.5</v>
          </cell>
          <cell r="J69">
            <v>71125.26</v>
          </cell>
          <cell r="K69">
            <v>273418.8</v>
          </cell>
          <cell r="L69">
            <v>3.5</v>
          </cell>
          <cell r="M69">
            <v>78119.66</v>
          </cell>
          <cell r="N69">
            <v>0</v>
          </cell>
          <cell r="O69">
            <v>0</v>
          </cell>
          <cell r="P69">
            <v>664607.74</v>
          </cell>
          <cell r="Q69">
            <v>9</v>
          </cell>
          <cell r="R69">
            <v>73845.3</v>
          </cell>
          <cell r="S69">
            <v>282529.41</v>
          </cell>
          <cell r="T69">
            <v>4.5</v>
          </cell>
          <cell r="U69">
            <v>62784.31</v>
          </cell>
          <cell r="V69">
            <v>173952.19</v>
          </cell>
          <cell r="W69">
            <v>2.5</v>
          </cell>
          <cell r="X69">
            <v>69580.88</v>
          </cell>
          <cell r="Y69">
            <v>0</v>
          </cell>
          <cell r="Z69">
            <v>0</v>
          </cell>
          <cell r="AA69">
            <v>456481.6</v>
          </cell>
          <cell r="AB69">
            <v>7</v>
          </cell>
          <cell r="AC69">
            <v>65211.66</v>
          </cell>
          <cell r="AD69">
            <v>7548452.18</v>
          </cell>
          <cell r="AE69">
            <v>169.75</v>
          </cell>
          <cell r="AF69">
            <v>44468.05</v>
          </cell>
          <cell r="AG69">
            <v>5352663.1</v>
          </cell>
          <cell r="AH69">
            <v>119.35</v>
          </cell>
          <cell r="AI69">
            <v>44848.45</v>
          </cell>
          <cell r="AJ69">
            <v>0</v>
          </cell>
          <cell r="AK69">
            <v>0</v>
          </cell>
          <cell r="AL69">
            <v>12901115.28</v>
          </cell>
          <cell r="AM69">
            <v>289.1</v>
          </cell>
          <cell r="AN69">
            <v>44625.1</v>
          </cell>
          <cell r="AO69">
            <v>14022204.62</v>
          </cell>
          <cell r="AP69">
            <v>305.1</v>
          </cell>
          <cell r="AQ69">
            <v>45959.37</v>
          </cell>
          <cell r="AR69">
            <v>1105113.56</v>
          </cell>
          <cell r="AS69">
            <v>86</v>
          </cell>
          <cell r="AT69">
            <v>12850.16</v>
          </cell>
          <cell r="AU69">
            <v>524818.33</v>
          </cell>
          <cell r="AV69">
            <v>13.25</v>
          </cell>
          <cell r="AW69">
            <v>39608.93</v>
          </cell>
        </row>
        <row r="70">
          <cell r="B70">
            <v>70</v>
          </cell>
          <cell r="C70" t="str">
            <v>Patrick County </v>
          </cell>
          <cell r="D70" t="str">
            <v>Counties</v>
          </cell>
          <cell r="E70" t="str">
            <v>LEA</v>
          </cell>
          <cell r="F70">
            <v>42411.4537037037</v>
          </cell>
          <cell r="G70" t="str">
            <v>DOE PROD</v>
          </cell>
          <cell r="H70">
            <v>408237.12</v>
          </cell>
          <cell r="I70">
            <v>6</v>
          </cell>
          <cell r="J70">
            <v>68039.52</v>
          </cell>
          <cell r="K70">
            <v>76346.04</v>
          </cell>
          <cell r="L70">
            <v>1</v>
          </cell>
          <cell r="M70">
            <v>76346.04</v>
          </cell>
          <cell r="N70">
            <v>0</v>
          </cell>
          <cell r="O70">
            <v>0</v>
          </cell>
          <cell r="P70">
            <v>484583.16</v>
          </cell>
          <cell r="Q70">
            <v>7</v>
          </cell>
          <cell r="R70">
            <v>69226.17</v>
          </cell>
          <cell r="S70">
            <v>54315</v>
          </cell>
          <cell r="T70">
            <v>1.1</v>
          </cell>
          <cell r="U70">
            <v>49377.27</v>
          </cell>
          <cell r="V70">
            <v>196010.04</v>
          </cell>
          <cell r="W70">
            <v>3</v>
          </cell>
          <cell r="X70">
            <v>65336.68</v>
          </cell>
          <cell r="Y70">
            <v>0</v>
          </cell>
          <cell r="Z70">
            <v>0</v>
          </cell>
          <cell r="AA70">
            <v>250325.04</v>
          </cell>
          <cell r="AB70">
            <v>4.1</v>
          </cell>
          <cell r="AC70">
            <v>61054.89</v>
          </cell>
          <cell r="AD70">
            <v>5352328.61</v>
          </cell>
          <cell r="AE70">
            <v>129.38</v>
          </cell>
          <cell r="AF70">
            <v>41369.06</v>
          </cell>
          <cell r="AG70">
            <v>3856511.34</v>
          </cell>
          <cell r="AH70">
            <v>84.05</v>
          </cell>
          <cell r="AI70">
            <v>45883.54</v>
          </cell>
          <cell r="AJ70">
            <v>0</v>
          </cell>
          <cell r="AK70">
            <v>0</v>
          </cell>
          <cell r="AL70">
            <v>9208839.95</v>
          </cell>
          <cell r="AM70">
            <v>213.43</v>
          </cell>
          <cell r="AN70">
            <v>43146.89</v>
          </cell>
          <cell r="AO70">
            <v>9943748.15</v>
          </cell>
          <cell r="AP70">
            <v>224.53</v>
          </cell>
          <cell r="AQ70">
            <v>44286.95</v>
          </cell>
          <cell r="AR70">
            <v>891537.69</v>
          </cell>
          <cell r="AS70">
            <v>57.42</v>
          </cell>
          <cell r="AT70">
            <v>15526.61</v>
          </cell>
          <cell r="AU70">
            <v>282575.9</v>
          </cell>
          <cell r="AV70">
            <v>7.28</v>
          </cell>
          <cell r="AW70">
            <v>38815.37</v>
          </cell>
        </row>
        <row r="71">
          <cell r="B71">
            <v>71</v>
          </cell>
          <cell r="C71" t="str">
            <v>Pittsylvania County </v>
          </cell>
          <cell r="D71" t="str">
            <v>Counties</v>
          </cell>
          <cell r="E71" t="str">
            <v>LEA</v>
          </cell>
          <cell r="F71">
            <v>42411.4537037037</v>
          </cell>
          <cell r="G71" t="str">
            <v>DOE PROD</v>
          </cell>
          <cell r="H71">
            <v>1166334.08</v>
          </cell>
          <cell r="I71">
            <v>15.2</v>
          </cell>
          <cell r="J71">
            <v>76732.51</v>
          </cell>
          <cell r="K71">
            <v>525291.78</v>
          </cell>
          <cell r="L71">
            <v>6.4</v>
          </cell>
          <cell r="M71">
            <v>82076.84</v>
          </cell>
          <cell r="N71">
            <v>0</v>
          </cell>
          <cell r="O71">
            <v>0</v>
          </cell>
          <cell r="P71">
            <v>1691625.86</v>
          </cell>
          <cell r="Q71">
            <v>21.6</v>
          </cell>
          <cell r="R71">
            <v>78316.01</v>
          </cell>
          <cell r="S71">
            <v>542775.6</v>
          </cell>
          <cell r="T71">
            <v>9.4</v>
          </cell>
          <cell r="U71">
            <v>57742.09</v>
          </cell>
          <cell r="V71">
            <v>549577.6</v>
          </cell>
          <cell r="W71">
            <v>8.2</v>
          </cell>
          <cell r="X71">
            <v>67021.66</v>
          </cell>
          <cell r="Y71">
            <v>0</v>
          </cell>
          <cell r="Z71">
            <v>0</v>
          </cell>
          <cell r="AA71">
            <v>1092353.2</v>
          </cell>
          <cell r="AB71">
            <v>17.6</v>
          </cell>
          <cell r="AC71">
            <v>62065.52</v>
          </cell>
          <cell r="AD71">
            <v>21575298.73</v>
          </cell>
          <cell r="AE71">
            <v>501.1</v>
          </cell>
          <cell r="AF71">
            <v>43055.87</v>
          </cell>
          <cell r="AG71">
            <v>11095369.94</v>
          </cell>
          <cell r="AH71">
            <v>258.56</v>
          </cell>
          <cell r="AI71">
            <v>42912.17</v>
          </cell>
          <cell r="AJ71">
            <v>0</v>
          </cell>
          <cell r="AK71">
            <v>0</v>
          </cell>
          <cell r="AL71">
            <v>32670668.67</v>
          </cell>
          <cell r="AM71">
            <v>759.66</v>
          </cell>
          <cell r="AN71">
            <v>43006.96</v>
          </cell>
          <cell r="AO71">
            <v>35454647.73</v>
          </cell>
          <cell r="AP71">
            <v>798.86</v>
          </cell>
          <cell r="AQ71">
            <v>44381.55</v>
          </cell>
          <cell r="AR71">
            <v>1521615.76</v>
          </cell>
          <cell r="AS71">
            <v>141.49</v>
          </cell>
          <cell r="AT71">
            <v>10754.23</v>
          </cell>
          <cell r="AU71">
            <v>1215107.52</v>
          </cell>
          <cell r="AV71">
            <v>31.2</v>
          </cell>
          <cell r="AW71">
            <v>38945.75</v>
          </cell>
        </row>
        <row r="72">
          <cell r="B72">
            <v>72</v>
          </cell>
          <cell r="C72" t="str">
            <v>Powhatan County </v>
          </cell>
          <cell r="D72" t="str">
            <v>Counties</v>
          </cell>
          <cell r="E72" t="str">
            <v>LEA</v>
          </cell>
          <cell r="F72">
            <v>42411.4537037037</v>
          </cell>
          <cell r="G72" t="str">
            <v>DOE PROD</v>
          </cell>
          <cell r="H72">
            <v>382930.14</v>
          </cell>
          <cell r="I72">
            <v>4</v>
          </cell>
          <cell r="J72">
            <v>95732.54</v>
          </cell>
          <cell r="K72">
            <v>134973.06</v>
          </cell>
          <cell r="L72">
            <v>1.5</v>
          </cell>
          <cell r="M72">
            <v>89982.04</v>
          </cell>
          <cell r="N72">
            <v>0</v>
          </cell>
          <cell r="O72">
            <v>0</v>
          </cell>
          <cell r="P72">
            <v>517903.2</v>
          </cell>
          <cell r="Q72">
            <v>5.5</v>
          </cell>
          <cell r="R72">
            <v>94164.22</v>
          </cell>
          <cell r="S72">
            <v>360370.02</v>
          </cell>
          <cell r="T72">
            <v>4.5</v>
          </cell>
          <cell r="U72">
            <v>80082.23</v>
          </cell>
          <cell r="V72">
            <v>253033.77</v>
          </cell>
          <cell r="W72">
            <v>3</v>
          </cell>
          <cell r="X72">
            <v>84344.59</v>
          </cell>
          <cell r="Y72">
            <v>0</v>
          </cell>
          <cell r="Z72">
            <v>0</v>
          </cell>
          <cell r="AA72">
            <v>613403.79</v>
          </cell>
          <cell r="AB72">
            <v>7.5</v>
          </cell>
          <cell r="AC72">
            <v>81787.17</v>
          </cell>
          <cell r="AD72">
            <v>10028606.51</v>
          </cell>
          <cell r="AE72">
            <v>186.2</v>
          </cell>
          <cell r="AF72">
            <v>53859.33</v>
          </cell>
          <cell r="AG72">
            <v>7087093.61</v>
          </cell>
          <cell r="AH72">
            <v>137.8</v>
          </cell>
          <cell r="AI72">
            <v>51430.29</v>
          </cell>
          <cell r="AJ72">
            <v>0</v>
          </cell>
          <cell r="AK72">
            <v>0</v>
          </cell>
          <cell r="AL72">
            <v>17115700.12</v>
          </cell>
          <cell r="AM72">
            <v>324</v>
          </cell>
          <cell r="AN72">
            <v>52826.23</v>
          </cell>
          <cell r="AO72">
            <v>18247007.11</v>
          </cell>
          <cell r="AP72">
            <v>337</v>
          </cell>
          <cell r="AQ72">
            <v>54145.42</v>
          </cell>
          <cell r="AR72">
            <v>1454603.75</v>
          </cell>
          <cell r="AS72">
            <v>74.6</v>
          </cell>
          <cell r="AT72">
            <v>19498.71</v>
          </cell>
          <cell r="AU72">
            <v>288802.01</v>
          </cell>
          <cell r="AV72">
            <v>5.8</v>
          </cell>
          <cell r="AW72">
            <v>49793.45</v>
          </cell>
        </row>
        <row r="73">
          <cell r="B73">
            <v>73</v>
          </cell>
          <cell r="C73" t="str">
            <v>Prince Edward County </v>
          </cell>
          <cell r="D73" t="str">
            <v>Counties</v>
          </cell>
          <cell r="E73" t="str">
            <v>LEA</v>
          </cell>
          <cell r="F73">
            <v>42411.4537037037</v>
          </cell>
          <cell r="G73" t="str">
            <v>DOE PROD</v>
          </cell>
          <cell r="H73">
            <v>152046.9</v>
          </cell>
          <cell r="I73">
            <v>2</v>
          </cell>
          <cell r="J73">
            <v>76023.45</v>
          </cell>
          <cell r="K73">
            <v>81995</v>
          </cell>
          <cell r="L73">
            <v>1</v>
          </cell>
          <cell r="M73">
            <v>81995</v>
          </cell>
          <cell r="N73">
            <v>0</v>
          </cell>
          <cell r="O73">
            <v>0</v>
          </cell>
          <cell r="P73">
            <v>234041.9</v>
          </cell>
          <cell r="Q73">
            <v>3</v>
          </cell>
          <cell r="R73">
            <v>78013.97</v>
          </cell>
          <cell r="S73">
            <v>227331.01</v>
          </cell>
          <cell r="T73">
            <v>3.75</v>
          </cell>
          <cell r="U73">
            <v>60621.6</v>
          </cell>
          <cell r="V73">
            <v>138910</v>
          </cell>
          <cell r="W73">
            <v>2</v>
          </cell>
          <cell r="X73">
            <v>69455</v>
          </cell>
          <cell r="Y73">
            <v>0</v>
          </cell>
          <cell r="Z73">
            <v>0</v>
          </cell>
          <cell r="AA73">
            <v>366241.01</v>
          </cell>
          <cell r="AB73">
            <v>5.75</v>
          </cell>
          <cell r="AC73">
            <v>63694.09</v>
          </cell>
          <cell r="AD73">
            <v>5346791.66</v>
          </cell>
          <cell r="AE73">
            <v>122.5</v>
          </cell>
          <cell r="AF73">
            <v>43647.28</v>
          </cell>
          <cell r="AG73">
            <v>3176651.43</v>
          </cell>
          <cell r="AH73">
            <v>83.45</v>
          </cell>
          <cell r="AI73">
            <v>38066.52</v>
          </cell>
          <cell r="AJ73">
            <v>0</v>
          </cell>
          <cell r="AK73">
            <v>0</v>
          </cell>
          <cell r="AL73">
            <v>8523443.09</v>
          </cell>
          <cell r="AM73">
            <v>205.95</v>
          </cell>
          <cell r="AN73">
            <v>41385.98</v>
          </cell>
          <cell r="AO73">
            <v>9123726</v>
          </cell>
          <cell r="AP73">
            <v>214.7</v>
          </cell>
          <cell r="AQ73">
            <v>42495.23</v>
          </cell>
          <cell r="AR73">
            <v>586004.85</v>
          </cell>
          <cell r="AS73">
            <v>31</v>
          </cell>
          <cell r="AT73">
            <v>18903.38</v>
          </cell>
          <cell r="AU73">
            <v>638364.56</v>
          </cell>
          <cell r="AV73">
            <v>15</v>
          </cell>
          <cell r="AW73">
            <v>42557.64</v>
          </cell>
        </row>
        <row r="74">
          <cell r="B74">
            <v>74</v>
          </cell>
          <cell r="C74" t="str">
            <v>Prince George County </v>
          </cell>
          <cell r="D74" t="str">
            <v>Counties</v>
          </cell>
          <cell r="E74" t="str">
            <v>LEA</v>
          </cell>
          <cell r="F74">
            <v>42411.4537037037</v>
          </cell>
          <cell r="G74" t="str">
            <v>DOE PROD</v>
          </cell>
          <cell r="H74">
            <v>516873.12</v>
          </cell>
          <cell r="I74">
            <v>6</v>
          </cell>
          <cell r="J74">
            <v>86145.52</v>
          </cell>
          <cell r="K74">
            <v>324049.55</v>
          </cell>
          <cell r="L74">
            <v>4</v>
          </cell>
          <cell r="M74">
            <v>81012.39</v>
          </cell>
          <cell r="N74">
            <v>0</v>
          </cell>
          <cell r="O74">
            <v>0</v>
          </cell>
          <cell r="P74">
            <v>840922.67</v>
          </cell>
          <cell r="Q74">
            <v>10</v>
          </cell>
          <cell r="R74">
            <v>84092.27</v>
          </cell>
          <cell r="S74">
            <v>413897.34</v>
          </cell>
          <cell r="T74">
            <v>7</v>
          </cell>
          <cell r="U74">
            <v>59128.19</v>
          </cell>
          <cell r="V74">
            <v>294095.22</v>
          </cell>
          <cell r="W74">
            <v>4</v>
          </cell>
          <cell r="X74">
            <v>73523.81</v>
          </cell>
          <cell r="Y74">
            <v>0</v>
          </cell>
          <cell r="Z74">
            <v>0</v>
          </cell>
          <cell r="AA74">
            <v>707992.56</v>
          </cell>
          <cell r="AB74">
            <v>11</v>
          </cell>
          <cell r="AC74">
            <v>64362.96</v>
          </cell>
          <cell r="AD74">
            <v>14871273.14</v>
          </cell>
          <cell r="AE74">
            <v>287.2</v>
          </cell>
          <cell r="AF74">
            <v>51780.2</v>
          </cell>
          <cell r="AG74">
            <v>9331743.97</v>
          </cell>
          <cell r="AH74">
            <v>180.35</v>
          </cell>
          <cell r="AI74">
            <v>51742.41</v>
          </cell>
          <cell r="AJ74">
            <v>0</v>
          </cell>
          <cell r="AK74">
            <v>0</v>
          </cell>
          <cell r="AL74">
            <v>24203017.11</v>
          </cell>
          <cell r="AM74">
            <v>467.55</v>
          </cell>
          <cell r="AN74">
            <v>51765.62</v>
          </cell>
          <cell r="AO74">
            <v>25751932.34</v>
          </cell>
          <cell r="AP74">
            <v>488.55</v>
          </cell>
          <cell r="AQ74">
            <v>52710.95</v>
          </cell>
          <cell r="AR74">
            <v>1222764.71</v>
          </cell>
          <cell r="AS74">
            <v>60.5</v>
          </cell>
          <cell r="AT74">
            <v>20210.99</v>
          </cell>
          <cell r="AU74">
            <v>502684.37</v>
          </cell>
          <cell r="AV74">
            <v>9</v>
          </cell>
          <cell r="AW74">
            <v>55853.82</v>
          </cell>
        </row>
        <row r="75">
          <cell r="B75">
            <v>75</v>
          </cell>
          <cell r="C75" t="str">
            <v>Prince William County </v>
          </cell>
          <cell r="D75" t="str">
            <v>Counties</v>
          </cell>
          <cell r="E75" t="str">
            <v>LEA</v>
          </cell>
          <cell r="F75">
            <v>42411.4537037037</v>
          </cell>
          <cell r="G75" t="str">
            <v>DOE PROD</v>
          </cell>
          <cell r="H75">
            <v>9149329.79</v>
          </cell>
          <cell r="I75">
            <v>73.66</v>
          </cell>
          <cell r="J75">
            <v>124210.29</v>
          </cell>
          <cell r="K75">
            <v>2911073.33</v>
          </cell>
          <cell r="L75">
            <v>17.83</v>
          </cell>
          <cell r="M75">
            <v>163268.27</v>
          </cell>
          <cell r="N75">
            <v>0</v>
          </cell>
          <cell r="O75">
            <v>0</v>
          </cell>
          <cell r="P75">
            <v>12060403.12</v>
          </cell>
          <cell r="Q75">
            <v>91.49</v>
          </cell>
          <cell r="R75">
            <v>131822.09</v>
          </cell>
          <cell r="S75">
            <v>6067684.3</v>
          </cell>
          <cell r="T75">
            <v>65.8</v>
          </cell>
          <cell r="U75">
            <v>92214.05</v>
          </cell>
          <cell r="V75">
            <v>6903059.75</v>
          </cell>
          <cell r="W75">
            <v>67.64</v>
          </cell>
          <cell r="X75">
            <v>102055.88</v>
          </cell>
          <cell r="Y75">
            <v>0</v>
          </cell>
          <cell r="Z75">
            <v>0</v>
          </cell>
          <cell r="AA75">
            <v>12970744.05</v>
          </cell>
          <cell r="AB75">
            <v>133.44</v>
          </cell>
          <cell r="AC75">
            <v>97202.82</v>
          </cell>
          <cell r="AD75">
            <v>220217271.9</v>
          </cell>
          <cell r="AE75">
            <v>3527.22</v>
          </cell>
          <cell r="AF75">
            <v>62433.67</v>
          </cell>
          <cell r="AG75">
            <v>124067473.86</v>
          </cell>
          <cell r="AH75">
            <v>1892.8</v>
          </cell>
          <cell r="AI75">
            <v>65547.06</v>
          </cell>
          <cell r="AJ75">
            <v>0</v>
          </cell>
          <cell r="AK75">
            <v>0</v>
          </cell>
          <cell r="AL75">
            <v>344284745.76</v>
          </cell>
          <cell r="AM75">
            <v>5420.02</v>
          </cell>
          <cell r="AN75">
            <v>63520.94</v>
          </cell>
          <cell r="AO75">
            <v>369315892.93</v>
          </cell>
          <cell r="AP75">
            <v>5644.95</v>
          </cell>
          <cell r="AQ75">
            <v>65424.12</v>
          </cell>
          <cell r="AR75">
            <v>12399830.31</v>
          </cell>
          <cell r="AS75">
            <v>532.27</v>
          </cell>
          <cell r="AT75">
            <v>23296.13</v>
          </cell>
          <cell r="AU75">
            <v>3459242.97</v>
          </cell>
          <cell r="AV75">
            <v>46.7</v>
          </cell>
          <cell r="AW75">
            <v>74073.73</v>
          </cell>
        </row>
        <row r="76">
          <cell r="B76">
            <v>77</v>
          </cell>
          <cell r="C76" t="str">
            <v>Pulaski County </v>
          </cell>
          <cell r="D76" t="str">
            <v>Counties</v>
          </cell>
          <cell r="E76" t="str">
            <v>LEA</v>
          </cell>
          <cell r="F76">
            <v>42411.4537037037</v>
          </cell>
          <cell r="G76" t="str">
            <v>DOE PROD</v>
          </cell>
          <cell r="H76">
            <v>569373.84</v>
          </cell>
          <cell r="I76">
            <v>7</v>
          </cell>
          <cell r="J76">
            <v>81339.12</v>
          </cell>
          <cell r="K76">
            <v>85883.31</v>
          </cell>
          <cell r="L76">
            <v>1</v>
          </cell>
          <cell r="M76">
            <v>85883.31</v>
          </cell>
          <cell r="N76">
            <v>0</v>
          </cell>
          <cell r="O76">
            <v>0</v>
          </cell>
          <cell r="P76">
            <v>655257.15</v>
          </cell>
          <cell r="Q76">
            <v>8</v>
          </cell>
          <cell r="R76">
            <v>81907.14</v>
          </cell>
          <cell r="S76">
            <v>349207.28</v>
          </cell>
          <cell r="T76">
            <v>6</v>
          </cell>
          <cell r="U76">
            <v>58201.21</v>
          </cell>
          <cell r="V76">
            <v>273815.04</v>
          </cell>
          <cell r="W76">
            <v>4</v>
          </cell>
          <cell r="X76">
            <v>68453.76</v>
          </cell>
          <cell r="Y76">
            <v>0</v>
          </cell>
          <cell r="Z76">
            <v>0</v>
          </cell>
          <cell r="AA76">
            <v>623022.32</v>
          </cell>
          <cell r="AB76">
            <v>10</v>
          </cell>
          <cell r="AC76">
            <v>62302.23</v>
          </cell>
          <cell r="AD76">
            <v>10407781.29</v>
          </cell>
          <cell r="AE76">
            <v>235</v>
          </cell>
          <cell r="AF76">
            <v>44288.43</v>
          </cell>
          <cell r="AG76">
            <v>6450528.32</v>
          </cell>
          <cell r="AH76">
            <v>141.11</v>
          </cell>
          <cell r="AI76">
            <v>45712.77</v>
          </cell>
          <cell r="AJ76">
            <v>0</v>
          </cell>
          <cell r="AK76">
            <v>0</v>
          </cell>
          <cell r="AL76">
            <v>16858309.61</v>
          </cell>
          <cell r="AM76">
            <v>376.11</v>
          </cell>
          <cell r="AN76">
            <v>44822.82</v>
          </cell>
          <cell r="AO76">
            <v>18136589.08</v>
          </cell>
          <cell r="AP76">
            <v>394.11</v>
          </cell>
          <cell r="AQ76">
            <v>46019.1</v>
          </cell>
          <cell r="AR76">
            <v>1338920.42</v>
          </cell>
          <cell r="AS76">
            <v>86</v>
          </cell>
          <cell r="AT76">
            <v>15568.84</v>
          </cell>
          <cell r="AU76">
            <v>381060.04</v>
          </cell>
          <cell r="AV76">
            <v>9.5</v>
          </cell>
          <cell r="AW76">
            <v>40111.58</v>
          </cell>
        </row>
        <row r="77">
          <cell r="B77">
            <v>78</v>
          </cell>
          <cell r="C77" t="str">
            <v>Rappahannock County </v>
          </cell>
          <cell r="D77" t="str">
            <v>Counties</v>
          </cell>
          <cell r="E77" t="str">
            <v>LEA</v>
          </cell>
          <cell r="F77">
            <v>42411.4537037037</v>
          </cell>
          <cell r="G77" t="str">
            <v>DOE PROD</v>
          </cell>
          <cell r="H77">
            <v>86274</v>
          </cell>
          <cell r="I77">
            <v>1</v>
          </cell>
          <cell r="J77">
            <v>86274</v>
          </cell>
          <cell r="K77">
            <v>95750.04</v>
          </cell>
          <cell r="L77">
            <v>1</v>
          </cell>
          <cell r="M77">
            <v>95750.04</v>
          </cell>
          <cell r="N77">
            <v>0</v>
          </cell>
          <cell r="O77">
            <v>0</v>
          </cell>
          <cell r="P77">
            <v>182024.04</v>
          </cell>
          <cell r="Q77">
            <v>2</v>
          </cell>
          <cell r="R77">
            <v>91012.02</v>
          </cell>
          <cell r="S77">
            <v>70041</v>
          </cell>
          <cell r="T77">
            <v>1</v>
          </cell>
          <cell r="U77">
            <v>70041</v>
          </cell>
          <cell r="V77">
            <v>92968.79</v>
          </cell>
          <cell r="W77">
            <v>1.1</v>
          </cell>
          <cell r="X77">
            <v>84517.08</v>
          </cell>
          <cell r="Y77">
            <v>0</v>
          </cell>
          <cell r="Z77">
            <v>0</v>
          </cell>
          <cell r="AA77">
            <v>163009.79</v>
          </cell>
          <cell r="AB77">
            <v>2.1</v>
          </cell>
          <cell r="AC77">
            <v>77623.71</v>
          </cell>
          <cell r="AD77">
            <v>2182997.04</v>
          </cell>
          <cell r="AE77">
            <v>44.04</v>
          </cell>
          <cell r="AF77">
            <v>49568.51</v>
          </cell>
          <cell r="AG77">
            <v>2011768.19</v>
          </cell>
          <cell r="AH77">
            <v>37.24</v>
          </cell>
          <cell r="AI77">
            <v>54021.7</v>
          </cell>
          <cell r="AJ77">
            <v>0</v>
          </cell>
          <cell r="AK77">
            <v>0</v>
          </cell>
          <cell r="AL77">
            <v>4194765.23</v>
          </cell>
          <cell r="AM77">
            <v>81.28</v>
          </cell>
          <cell r="AN77">
            <v>51608.82</v>
          </cell>
          <cell r="AO77">
            <v>4539799.06</v>
          </cell>
          <cell r="AP77">
            <v>85.38</v>
          </cell>
          <cell r="AQ77">
            <v>53171.69</v>
          </cell>
          <cell r="AR77">
            <v>378216.08</v>
          </cell>
          <cell r="AS77">
            <v>19.5</v>
          </cell>
          <cell r="AT77">
            <v>19395.7</v>
          </cell>
          <cell r="AU77">
            <v>72601.5</v>
          </cell>
          <cell r="AV77">
            <v>1.6</v>
          </cell>
          <cell r="AW77">
            <v>45375.94</v>
          </cell>
        </row>
        <row r="78">
          <cell r="B78">
            <v>79</v>
          </cell>
          <cell r="C78" t="str">
            <v>Richmond County </v>
          </cell>
          <cell r="D78" t="str">
            <v>Counties</v>
          </cell>
          <cell r="E78" t="str">
            <v>LEA</v>
          </cell>
          <cell r="F78">
            <v>42411.4537037037</v>
          </cell>
          <cell r="G78" t="str">
            <v>DOE PROD</v>
          </cell>
          <cell r="H78">
            <v>134945.64</v>
          </cell>
          <cell r="I78">
            <v>1.67</v>
          </cell>
          <cell r="J78">
            <v>80805.77</v>
          </cell>
          <cell r="K78">
            <v>115866.4</v>
          </cell>
          <cell r="L78">
            <v>1.33</v>
          </cell>
          <cell r="M78">
            <v>87117.59</v>
          </cell>
          <cell r="N78">
            <v>0</v>
          </cell>
          <cell r="O78">
            <v>0</v>
          </cell>
          <cell r="P78">
            <v>250812.04</v>
          </cell>
          <cell r="Q78">
            <v>3</v>
          </cell>
          <cell r="R78">
            <v>83604.01</v>
          </cell>
          <cell r="S78">
            <v>106315.32</v>
          </cell>
          <cell r="T78">
            <v>2</v>
          </cell>
          <cell r="U78">
            <v>53157.66</v>
          </cell>
          <cell r="V78">
            <v>114285.79</v>
          </cell>
          <cell r="W78">
            <v>1.66</v>
          </cell>
          <cell r="X78">
            <v>68846.86</v>
          </cell>
          <cell r="Y78">
            <v>0</v>
          </cell>
          <cell r="Z78">
            <v>0</v>
          </cell>
          <cell r="AA78">
            <v>220601.11</v>
          </cell>
          <cell r="AB78">
            <v>3.66</v>
          </cell>
          <cell r="AC78">
            <v>60273.53</v>
          </cell>
          <cell r="AD78">
            <v>2673857.13</v>
          </cell>
          <cell r="AE78">
            <v>58.17</v>
          </cell>
          <cell r="AF78">
            <v>45966.26</v>
          </cell>
          <cell r="AG78">
            <v>2042745</v>
          </cell>
          <cell r="AH78">
            <v>38.37</v>
          </cell>
          <cell r="AI78">
            <v>53238.08</v>
          </cell>
          <cell r="AJ78">
            <v>0</v>
          </cell>
          <cell r="AK78">
            <v>0</v>
          </cell>
          <cell r="AL78">
            <v>4716602.13</v>
          </cell>
          <cell r="AM78">
            <v>96.54</v>
          </cell>
          <cell r="AN78">
            <v>48856.45</v>
          </cell>
          <cell r="AO78">
            <v>5188015.28</v>
          </cell>
          <cell r="AP78">
            <v>103.2</v>
          </cell>
          <cell r="AQ78">
            <v>50271.47</v>
          </cell>
          <cell r="AR78">
            <v>305134.24</v>
          </cell>
          <cell r="AS78">
            <v>15.03</v>
          </cell>
          <cell r="AT78">
            <v>20301.68</v>
          </cell>
          <cell r="AU78">
            <v>60939.6</v>
          </cell>
          <cell r="AV78">
            <v>1.42</v>
          </cell>
          <cell r="AW78">
            <v>42915.21</v>
          </cell>
        </row>
        <row r="79">
          <cell r="B79">
            <v>80</v>
          </cell>
          <cell r="C79" t="str">
            <v>Roanoke County </v>
          </cell>
          <cell r="D79" t="str">
            <v>Counties</v>
          </cell>
          <cell r="E79" t="str">
            <v>LEA</v>
          </cell>
          <cell r="F79">
            <v>42411.4537037037</v>
          </cell>
          <cell r="G79" t="str">
            <v>DOE PROD</v>
          </cell>
          <cell r="H79">
            <v>1727433.12</v>
          </cell>
          <cell r="I79">
            <v>18.78</v>
          </cell>
          <cell r="J79">
            <v>91982.59</v>
          </cell>
          <cell r="K79">
            <v>852219.23</v>
          </cell>
          <cell r="L79">
            <v>8</v>
          </cell>
          <cell r="M79">
            <v>106527.4</v>
          </cell>
          <cell r="N79">
            <v>0</v>
          </cell>
          <cell r="O79">
            <v>0</v>
          </cell>
          <cell r="P79">
            <v>2579652.35</v>
          </cell>
          <cell r="Q79">
            <v>26.78</v>
          </cell>
          <cell r="R79">
            <v>96327.57</v>
          </cell>
          <cell r="S79">
            <v>769104.42</v>
          </cell>
          <cell r="T79">
            <v>11.34</v>
          </cell>
          <cell r="U79">
            <v>67822.26</v>
          </cell>
          <cell r="V79">
            <v>1038841.44</v>
          </cell>
          <cell r="W79">
            <v>13.42</v>
          </cell>
          <cell r="X79">
            <v>77409.94</v>
          </cell>
          <cell r="Y79">
            <v>0</v>
          </cell>
          <cell r="Z79">
            <v>0</v>
          </cell>
          <cell r="AA79">
            <v>1807945.86</v>
          </cell>
          <cell r="AB79">
            <v>24.76</v>
          </cell>
          <cell r="AC79">
            <v>73018.82</v>
          </cell>
          <cell r="AD79">
            <v>26047585.46</v>
          </cell>
          <cell r="AE79">
            <v>529.36</v>
          </cell>
          <cell r="AF79">
            <v>49205.81</v>
          </cell>
          <cell r="AG79">
            <v>32244611.46</v>
          </cell>
          <cell r="AH79">
            <v>643.08</v>
          </cell>
          <cell r="AI79">
            <v>50140.9</v>
          </cell>
          <cell r="AJ79">
            <v>0</v>
          </cell>
          <cell r="AK79">
            <v>0</v>
          </cell>
          <cell r="AL79">
            <v>58292196.92</v>
          </cell>
          <cell r="AM79">
            <v>1172.44</v>
          </cell>
          <cell r="AN79">
            <v>49718.7</v>
          </cell>
          <cell r="AO79">
            <v>62679795.13</v>
          </cell>
          <cell r="AP79">
            <v>1223.98</v>
          </cell>
          <cell r="AQ79">
            <v>51209.82</v>
          </cell>
          <cell r="AR79">
            <v>5049463.78</v>
          </cell>
          <cell r="AS79">
            <v>278.13</v>
          </cell>
          <cell r="AT79">
            <v>18155.05</v>
          </cell>
          <cell r="AU79">
            <v>399515.93</v>
          </cell>
          <cell r="AV79">
            <v>8.98</v>
          </cell>
          <cell r="AW79">
            <v>44489.52</v>
          </cell>
        </row>
        <row r="80">
          <cell r="B80">
            <v>81</v>
          </cell>
          <cell r="C80" t="str">
            <v>Rockbridge County </v>
          </cell>
          <cell r="D80" t="str">
            <v>Counties</v>
          </cell>
          <cell r="E80" t="str">
            <v>LEA</v>
          </cell>
          <cell r="F80">
            <v>42411.4537037037</v>
          </cell>
          <cell r="G80" t="str">
            <v>DOE PROD</v>
          </cell>
          <cell r="H80">
            <v>459937.49</v>
          </cell>
          <cell r="I80">
            <v>5.75</v>
          </cell>
          <cell r="J80">
            <v>79989.13</v>
          </cell>
          <cell r="K80">
            <v>129470.39</v>
          </cell>
          <cell r="L80">
            <v>1.5</v>
          </cell>
          <cell r="M80">
            <v>86313.59</v>
          </cell>
          <cell r="N80">
            <v>0</v>
          </cell>
          <cell r="O80">
            <v>0</v>
          </cell>
          <cell r="P80">
            <v>589407.88</v>
          </cell>
          <cell r="Q80">
            <v>7.25</v>
          </cell>
          <cell r="R80">
            <v>81297.64</v>
          </cell>
          <cell r="S80">
            <v>41408.75</v>
          </cell>
          <cell r="T80">
            <v>0.65</v>
          </cell>
          <cell r="U80">
            <v>63705.77</v>
          </cell>
          <cell r="V80">
            <v>212826.46</v>
          </cell>
          <cell r="W80">
            <v>3.5</v>
          </cell>
          <cell r="X80">
            <v>60807.56</v>
          </cell>
          <cell r="Y80">
            <v>0</v>
          </cell>
          <cell r="Z80">
            <v>0</v>
          </cell>
          <cell r="AA80">
            <v>254235.21</v>
          </cell>
          <cell r="AB80">
            <v>4.15</v>
          </cell>
          <cell r="AC80">
            <v>61261.5</v>
          </cell>
          <cell r="AD80">
            <v>6528818.06</v>
          </cell>
          <cell r="AE80">
            <v>139.05</v>
          </cell>
          <cell r="AF80">
            <v>46953.02</v>
          </cell>
          <cell r="AG80">
            <v>5428451.8</v>
          </cell>
          <cell r="AH80">
            <v>112.5</v>
          </cell>
          <cell r="AI80">
            <v>48252.9</v>
          </cell>
          <cell r="AJ80">
            <v>0</v>
          </cell>
          <cell r="AK80">
            <v>0</v>
          </cell>
          <cell r="AL80">
            <v>11957269.86</v>
          </cell>
          <cell r="AM80">
            <v>251.55</v>
          </cell>
          <cell r="AN80">
            <v>47534.37</v>
          </cell>
          <cell r="AO80">
            <v>12800912.95</v>
          </cell>
          <cell r="AP80">
            <v>262.95</v>
          </cell>
          <cell r="AQ80">
            <v>48681.93</v>
          </cell>
          <cell r="AR80">
            <v>545869.85</v>
          </cell>
          <cell r="AS80">
            <v>35.5</v>
          </cell>
          <cell r="AT80">
            <v>15376.62</v>
          </cell>
          <cell r="AU80">
            <v>376547.8</v>
          </cell>
          <cell r="AV80">
            <v>8</v>
          </cell>
          <cell r="AW80">
            <v>47068.48</v>
          </cell>
        </row>
        <row r="81">
          <cell r="B81">
            <v>82</v>
          </cell>
          <cell r="C81" t="str">
            <v>Rockingham County </v>
          </cell>
          <cell r="D81" t="str">
            <v>Counties</v>
          </cell>
          <cell r="E81" t="str">
            <v>LEA</v>
          </cell>
          <cell r="F81">
            <v>42411.4537037037</v>
          </cell>
          <cell r="G81" t="str">
            <v>DOE PROD</v>
          </cell>
          <cell r="H81">
            <v>1279552.37</v>
          </cell>
          <cell r="I81">
            <v>15</v>
          </cell>
          <cell r="J81">
            <v>85303.49</v>
          </cell>
          <cell r="K81">
            <v>734588.24</v>
          </cell>
          <cell r="L81">
            <v>8</v>
          </cell>
          <cell r="M81">
            <v>91823.53</v>
          </cell>
          <cell r="N81">
            <v>0</v>
          </cell>
          <cell r="O81">
            <v>0</v>
          </cell>
          <cell r="P81">
            <v>2014140.61</v>
          </cell>
          <cell r="Q81">
            <v>23</v>
          </cell>
          <cell r="R81">
            <v>87571.33</v>
          </cell>
          <cell r="S81">
            <v>405378.51</v>
          </cell>
          <cell r="T81">
            <v>6</v>
          </cell>
          <cell r="U81">
            <v>67563.09</v>
          </cell>
          <cell r="V81">
            <v>1269238.73</v>
          </cell>
          <cell r="W81">
            <v>17</v>
          </cell>
          <cell r="X81">
            <v>74661.1</v>
          </cell>
          <cell r="Y81">
            <v>0</v>
          </cell>
          <cell r="Z81">
            <v>0</v>
          </cell>
          <cell r="AA81">
            <v>1674617.24</v>
          </cell>
          <cell r="AB81">
            <v>23</v>
          </cell>
          <cell r="AC81">
            <v>72809.45</v>
          </cell>
          <cell r="AD81">
            <v>23393119.47</v>
          </cell>
          <cell r="AE81">
            <v>489.83</v>
          </cell>
          <cell r="AF81">
            <v>47757.63</v>
          </cell>
          <cell r="AG81">
            <v>22631663.56</v>
          </cell>
          <cell r="AH81">
            <v>451.67</v>
          </cell>
          <cell r="AI81">
            <v>50106.63</v>
          </cell>
          <cell r="AJ81">
            <v>0</v>
          </cell>
          <cell r="AK81">
            <v>0</v>
          </cell>
          <cell r="AL81">
            <v>46024783.03</v>
          </cell>
          <cell r="AM81">
            <v>941.5</v>
          </cell>
          <cell r="AN81">
            <v>48884.53</v>
          </cell>
          <cell r="AO81">
            <v>49713540.88</v>
          </cell>
          <cell r="AP81">
            <v>987.5</v>
          </cell>
          <cell r="AQ81">
            <v>50342.83</v>
          </cell>
          <cell r="AR81">
            <v>2641783.62</v>
          </cell>
          <cell r="AS81">
            <v>164</v>
          </cell>
          <cell r="AT81">
            <v>16108.44</v>
          </cell>
          <cell r="AU81">
            <v>1256079.73</v>
          </cell>
          <cell r="AV81">
            <v>25.95</v>
          </cell>
          <cell r="AW81">
            <v>48403.84</v>
          </cell>
        </row>
        <row r="82">
          <cell r="B82">
            <v>83</v>
          </cell>
          <cell r="C82" t="str">
            <v>Russell County </v>
          </cell>
          <cell r="D82" t="str">
            <v>Counties</v>
          </cell>
          <cell r="E82" t="str">
            <v>LEA</v>
          </cell>
          <cell r="F82">
            <v>42411.4537037037</v>
          </cell>
          <cell r="G82" t="str">
            <v>DOE PROD</v>
          </cell>
          <cell r="H82">
            <v>415167</v>
          </cell>
          <cell r="I82">
            <v>6</v>
          </cell>
          <cell r="J82">
            <v>69194.5</v>
          </cell>
          <cell r="K82">
            <v>288798.84</v>
          </cell>
          <cell r="L82">
            <v>4</v>
          </cell>
          <cell r="M82">
            <v>72199.71</v>
          </cell>
          <cell r="N82">
            <v>0</v>
          </cell>
          <cell r="O82">
            <v>0</v>
          </cell>
          <cell r="P82">
            <v>703965.84</v>
          </cell>
          <cell r="Q82">
            <v>10</v>
          </cell>
          <cell r="R82">
            <v>70396.58</v>
          </cell>
          <cell r="S82">
            <v>429859.86</v>
          </cell>
          <cell r="T82">
            <v>8</v>
          </cell>
          <cell r="U82">
            <v>53732.48</v>
          </cell>
          <cell r="V82">
            <v>242063.91</v>
          </cell>
          <cell r="W82">
            <v>4</v>
          </cell>
          <cell r="X82">
            <v>60515.98</v>
          </cell>
          <cell r="Y82">
            <v>0</v>
          </cell>
          <cell r="Z82">
            <v>0</v>
          </cell>
          <cell r="AA82">
            <v>671923.77</v>
          </cell>
          <cell r="AB82">
            <v>12</v>
          </cell>
          <cell r="AC82">
            <v>55993.65</v>
          </cell>
          <cell r="AD82">
            <v>7982296.55</v>
          </cell>
          <cell r="AE82">
            <v>210.95</v>
          </cell>
          <cell r="AF82">
            <v>37839.76</v>
          </cell>
          <cell r="AG82">
            <v>5450275.8</v>
          </cell>
          <cell r="AH82">
            <v>133.44</v>
          </cell>
          <cell r="AI82">
            <v>40844.39</v>
          </cell>
          <cell r="AJ82">
            <v>0</v>
          </cell>
          <cell r="AK82">
            <v>0</v>
          </cell>
          <cell r="AL82">
            <v>13432572.35</v>
          </cell>
          <cell r="AM82">
            <v>344.39</v>
          </cell>
          <cell r="AN82">
            <v>39003.96</v>
          </cell>
          <cell r="AO82">
            <v>14808461.96</v>
          </cell>
          <cell r="AP82">
            <v>366.39</v>
          </cell>
          <cell r="AQ82">
            <v>40417.21</v>
          </cell>
          <cell r="AR82">
            <v>712751.87</v>
          </cell>
          <cell r="AS82">
            <v>56.83</v>
          </cell>
          <cell r="AT82">
            <v>12541.82</v>
          </cell>
          <cell r="AU82">
            <v>862471.66</v>
          </cell>
          <cell r="AV82">
            <v>27.83</v>
          </cell>
          <cell r="AW82">
            <v>30990.72</v>
          </cell>
        </row>
        <row r="83">
          <cell r="B83">
            <v>84</v>
          </cell>
          <cell r="C83" t="str">
            <v>Scott County </v>
          </cell>
          <cell r="D83" t="str">
            <v>Counties</v>
          </cell>
          <cell r="E83" t="str">
            <v>LEA</v>
          </cell>
          <cell r="F83">
            <v>42411.4537037037</v>
          </cell>
          <cell r="G83" t="str">
            <v>DOE PROD</v>
          </cell>
          <cell r="H83">
            <v>592514</v>
          </cell>
          <cell r="I83">
            <v>8</v>
          </cell>
          <cell r="J83">
            <v>74064.25</v>
          </cell>
          <cell r="K83">
            <v>408159.96</v>
          </cell>
          <cell r="L83">
            <v>5</v>
          </cell>
          <cell r="M83">
            <v>81631.99</v>
          </cell>
          <cell r="N83">
            <v>0</v>
          </cell>
          <cell r="O83">
            <v>0</v>
          </cell>
          <cell r="P83">
            <v>1000673.96</v>
          </cell>
          <cell r="Q83">
            <v>13</v>
          </cell>
          <cell r="R83">
            <v>76974.92</v>
          </cell>
          <cell r="S83">
            <v>0</v>
          </cell>
          <cell r="T83">
            <v>0</v>
          </cell>
          <cell r="U83">
            <v>0</v>
          </cell>
          <cell r="V83">
            <v>194200.08</v>
          </cell>
          <cell r="W83">
            <v>3</v>
          </cell>
          <cell r="X83">
            <v>64733.36</v>
          </cell>
          <cell r="Y83">
            <v>0</v>
          </cell>
          <cell r="Z83">
            <v>0</v>
          </cell>
          <cell r="AA83">
            <v>194200.08</v>
          </cell>
          <cell r="AB83">
            <v>3</v>
          </cell>
          <cell r="AC83">
            <v>64733.36</v>
          </cell>
          <cell r="AD83">
            <v>9469691.99</v>
          </cell>
          <cell r="AE83">
            <v>210</v>
          </cell>
          <cell r="AF83">
            <v>45093.77</v>
          </cell>
          <cell r="AG83">
            <v>5597889.15</v>
          </cell>
          <cell r="AH83">
            <v>115</v>
          </cell>
          <cell r="AI83">
            <v>48677.3</v>
          </cell>
          <cell r="AJ83">
            <v>0</v>
          </cell>
          <cell r="AK83">
            <v>0</v>
          </cell>
          <cell r="AL83">
            <v>15067581.14</v>
          </cell>
          <cell r="AM83">
            <v>325</v>
          </cell>
          <cell r="AN83">
            <v>46361.79</v>
          </cell>
          <cell r="AO83">
            <v>16262455.18</v>
          </cell>
          <cell r="AP83">
            <v>341</v>
          </cell>
          <cell r="AQ83">
            <v>47690.48</v>
          </cell>
          <cell r="AR83">
            <v>615510.31</v>
          </cell>
          <cell r="AS83">
            <v>26</v>
          </cell>
          <cell r="AT83">
            <v>23673.47</v>
          </cell>
          <cell r="AU83">
            <v>186802.16</v>
          </cell>
          <cell r="AV83">
            <v>7</v>
          </cell>
          <cell r="AW83">
            <v>26686.02</v>
          </cell>
        </row>
        <row r="84">
          <cell r="B84">
            <v>85</v>
          </cell>
          <cell r="C84" t="str">
            <v>Shenandoah County </v>
          </cell>
          <cell r="D84" t="str">
            <v>Counties</v>
          </cell>
          <cell r="E84" t="str">
            <v>LEA</v>
          </cell>
          <cell r="F84">
            <v>42411.4537037037</v>
          </cell>
          <cell r="G84" t="str">
            <v>DOE PROD</v>
          </cell>
          <cell r="H84">
            <v>528888.52</v>
          </cell>
          <cell r="I84">
            <v>6</v>
          </cell>
          <cell r="J84">
            <v>88148.09</v>
          </cell>
          <cell r="K84">
            <v>405360.4</v>
          </cell>
          <cell r="L84">
            <v>4</v>
          </cell>
          <cell r="M84">
            <v>101340.1</v>
          </cell>
          <cell r="N84">
            <v>0</v>
          </cell>
          <cell r="O84">
            <v>0</v>
          </cell>
          <cell r="P84">
            <v>934248.92</v>
          </cell>
          <cell r="Q84">
            <v>10</v>
          </cell>
          <cell r="R84">
            <v>93424.89</v>
          </cell>
          <cell r="S84">
            <v>619445.34</v>
          </cell>
          <cell r="T84">
            <v>8</v>
          </cell>
          <cell r="U84">
            <v>77430.67</v>
          </cell>
          <cell r="V84">
            <v>343691.04</v>
          </cell>
          <cell r="W84">
            <v>4</v>
          </cell>
          <cell r="X84">
            <v>85922.76</v>
          </cell>
          <cell r="Y84">
            <v>0</v>
          </cell>
          <cell r="Z84">
            <v>0</v>
          </cell>
          <cell r="AA84">
            <v>963136.38</v>
          </cell>
          <cell r="AB84">
            <v>12</v>
          </cell>
          <cell r="AC84">
            <v>80261.37</v>
          </cell>
          <cell r="AD84">
            <v>16490520.63</v>
          </cell>
          <cell r="AE84">
            <v>352.4</v>
          </cell>
          <cell r="AF84">
            <v>46794.89</v>
          </cell>
          <cell r="AG84">
            <v>8259998.29</v>
          </cell>
          <cell r="AH84">
            <v>169.5</v>
          </cell>
          <cell r="AI84">
            <v>48731.55</v>
          </cell>
          <cell r="AJ84">
            <v>0</v>
          </cell>
          <cell r="AK84">
            <v>0</v>
          </cell>
          <cell r="AL84">
            <v>24750518.92</v>
          </cell>
          <cell r="AM84">
            <v>521.9</v>
          </cell>
          <cell r="AN84">
            <v>47423.87</v>
          </cell>
          <cell r="AO84">
            <v>26647904.22</v>
          </cell>
          <cell r="AP84">
            <v>543.9</v>
          </cell>
          <cell r="AQ84">
            <v>48994.12</v>
          </cell>
          <cell r="AR84">
            <v>1936011.33</v>
          </cell>
          <cell r="AS84">
            <v>117</v>
          </cell>
          <cell r="AT84">
            <v>16547.11</v>
          </cell>
          <cell r="AU84">
            <v>260440.29</v>
          </cell>
          <cell r="AV84">
            <v>5</v>
          </cell>
          <cell r="AW84">
            <v>52088.06</v>
          </cell>
        </row>
        <row r="85">
          <cell r="B85">
            <v>86</v>
          </cell>
          <cell r="C85" t="str">
            <v>Smyth County </v>
          </cell>
          <cell r="D85" t="str">
            <v>Counties</v>
          </cell>
          <cell r="E85" t="str">
            <v>LEA</v>
          </cell>
          <cell r="F85">
            <v>42411.4537037037</v>
          </cell>
          <cell r="G85" t="str">
            <v>DOE PROD</v>
          </cell>
          <cell r="H85">
            <v>692391.15</v>
          </cell>
          <cell r="I85">
            <v>9</v>
          </cell>
          <cell r="J85">
            <v>76932.35</v>
          </cell>
          <cell r="K85">
            <v>414410.38</v>
          </cell>
          <cell r="L85">
            <v>5.13</v>
          </cell>
          <cell r="M85">
            <v>80781.75</v>
          </cell>
          <cell r="N85">
            <v>0</v>
          </cell>
          <cell r="O85">
            <v>0</v>
          </cell>
          <cell r="P85">
            <v>1106801.53</v>
          </cell>
          <cell r="Q85">
            <v>14.13</v>
          </cell>
          <cell r="R85">
            <v>78329.9</v>
          </cell>
          <cell r="S85">
            <v>245521.05</v>
          </cell>
          <cell r="T85">
            <v>3.59</v>
          </cell>
          <cell r="U85">
            <v>68390.26</v>
          </cell>
          <cell r="V85">
            <v>244908.37</v>
          </cell>
          <cell r="W85">
            <v>3.33</v>
          </cell>
          <cell r="X85">
            <v>73546.06</v>
          </cell>
          <cell r="Y85">
            <v>0</v>
          </cell>
          <cell r="Z85">
            <v>0</v>
          </cell>
          <cell r="AA85">
            <v>490429.42</v>
          </cell>
          <cell r="AB85">
            <v>6.92</v>
          </cell>
          <cell r="AC85">
            <v>70871.3</v>
          </cell>
          <cell r="AD85">
            <v>10866808.88</v>
          </cell>
          <cell r="AE85">
            <v>255.12</v>
          </cell>
          <cell r="AF85">
            <v>42594.89</v>
          </cell>
          <cell r="AG85">
            <v>7509369.34</v>
          </cell>
          <cell r="AH85">
            <v>170.03</v>
          </cell>
          <cell r="AI85">
            <v>44164.97</v>
          </cell>
          <cell r="AJ85">
            <v>0</v>
          </cell>
          <cell r="AK85">
            <v>0</v>
          </cell>
          <cell r="AL85">
            <v>18376178.22</v>
          </cell>
          <cell r="AM85">
            <v>425.15</v>
          </cell>
          <cell r="AN85">
            <v>43222.81</v>
          </cell>
          <cell r="AO85">
            <v>19973409.17</v>
          </cell>
          <cell r="AP85">
            <v>446.2</v>
          </cell>
          <cell r="AQ85">
            <v>44763.36</v>
          </cell>
          <cell r="AR85">
            <v>917484.18</v>
          </cell>
          <cell r="AS85">
            <v>58.6</v>
          </cell>
          <cell r="AT85">
            <v>15656.73</v>
          </cell>
          <cell r="AU85">
            <v>475153.18</v>
          </cell>
          <cell r="AV85">
            <v>12.19</v>
          </cell>
          <cell r="AW85">
            <v>38978.93</v>
          </cell>
        </row>
        <row r="86">
          <cell r="B86">
            <v>87</v>
          </cell>
          <cell r="C86" t="str">
            <v>Southampton County </v>
          </cell>
          <cell r="D86" t="str">
            <v>Counties</v>
          </cell>
          <cell r="E86" t="str">
            <v>LEA</v>
          </cell>
          <cell r="F86">
            <v>42411.4537037037</v>
          </cell>
          <cell r="G86" t="str">
            <v>DOE PROD</v>
          </cell>
          <cell r="H86">
            <v>300357.9</v>
          </cell>
          <cell r="I86">
            <v>4</v>
          </cell>
          <cell r="J86">
            <v>75089.48</v>
          </cell>
          <cell r="K86">
            <v>177159</v>
          </cell>
          <cell r="L86">
            <v>2</v>
          </cell>
          <cell r="M86">
            <v>88579.5</v>
          </cell>
          <cell r="N86">
            <v>0</v>
          </cell>
          <cell r="O86">
            <v>0</v>
          </cell>
          <cell r="P86">
            <v>477516.9</v>
          </cell>
          <cell r="Q86">
            <v>6</v>
          </cell>
          <cell r="R86">
            <v>79586.15</v>
          </cell>
          <cell r="S86">
            <v>104878.42</v>
          </cell>
          <cell r="T86">
            <v>2</v>
          </cell>
          <cell r="U86">
            <v>52439.21</v>
          </cell>
          <cell r="V86">
            <v>263029.12</v>
          </cell>
          <cell r="W86">
            <v>4</v>
          </cell>
          <cell r="X86">
            <v>65757.28</v>
          </cell>
          <cell r="Y86">
            <v>0</v>
          </cell>
          <cell r="Z86">
            <v>0</v>
          </cell>
          <cell r="AA86">
            <v>367907.54</v>
          </cell>
          <cell r="AB86">
            <v>6</v>
          </cell>
          <cell r="AC86">
            <v>61317.92</v>
          </cell>
          <cell r="AD86">
            <v>5771344.2</v>
          </cell>
          <cell r="AE86">
            <v>134.07</v>
          </cell>
          <cell r="AF86">
            <v>43047.25</v>
          </cell>
          <cell r="AG86">
            <v>3448871.82</v>
          </cell>
          <cell r="AH86">
            <v>71.65</v>
          </cell>
          <cell r="AI86">
            <v>48134.99</v>
          </cell>
          <cell r="AJ86">
            <v>0</v>
          </cell>
          <cell r="AK86">
            <v>0</v>
          </cell>
          <cell r="AL86">
            <v>9220216.02</v>
          </cell>
          <cell r="AM86">
            <v>205.72</v>
          </cell>
          <cell r="AN86">
            <v>44819.25</v>
          </cell>
          <cell r="AO86">
            <v>10065640.46</v>
          </cell>
          <cell r="AP86">
            <v>217.72</v>
          </cell>
          <cell r="AQ86">
            <v>46232.04</v>
          </cell>
          <cell r="AR86">
            <v>503692.56</v>
          </cell>
          <cell r="AS86">
            <v>31.46</v>
          </cell>
          <cell r="AT86">
            <v>16010.57</v>
          </cell>
          <cell r="AU86">
            <v>415223.13</v>
          </cell>
          <cell r="AV86">
            <v>12.33</v>
          </cell>
          <cell r="AW86">
            <v>33675.84</v>
          </cell>
        </row>
        <row r="87">
          <cell r="B87">
            <v>88</v>
          </cell>
          <cell r="C87" t="str">
            <v>Spotsylvania County </v>
          </cell>
          <cell r="D87" t="str">
            <v>Counties</v>
          </cell>
          <cell r="E87" t="str">
            <v>LEA</v>
          </cell>
          <cell r="F87">
            <v>42411.4537037037</v>
          </cell>
          <cell r="G87" t="str">
            <v>DOE PROD</v>
          </cell>
          <cell r="H87">
            <v>2412752.39</v>
          </cell>
          <cell r="I87">
            <v>22.53</v>
          </cell>
          <cell r="J87">
            <v>107090.65</v>
          </cell>
          <cell r="K87">
            <v>1139401.59</v>
          </cell>
          <cell r="L87">
            <v>9.47</v>
          </cell>
          <cell r="M87">
            <v>120316.96</v>
          </cell>
          <cell r="N87">
            <v>0</v>
          </cell>
          <cell r="O87">
            <v>0</v>
          </cell>
          <cell r="P87">
            <v>3552153.98</v>
          </cell>
          <cell r="Q87">
            <v>32</v>
          </cell>
          <cell r="R87">
            <v>111004.81</v>
          </cell>
          <cell r="S87">
            <v>1525185.94</v>
          </cell>
          <cell r="T87">
            <v>18.53</v>
          </cell>
          <cell r="U87">
            <v>82309.01</v>
          </cell>
          <cell r="V87">
            <v>1538654.14</v>
          </cell>
          <cell r="W87">
            <v>17.92</v>
          </cell>
          <cell r="X87">
            <v>85862.4</v>
          </cell>
          <cell r="Y87">
            <v>0</v>
          </cell>
          <cell r="Z87">
            <v>0</v>
          </cell>
          <cell r="AA87">
            <v>3063840.08</v>
          </cell>
          <cell r="AB87">
            <v>36.45</v>
          </cell>
          <cell r="AC87">
            <v>84055.97</v>
          </cell>
          <cell r="AD87">
            <v>52036987.63</v>
          </cell>
          <cell r="AE87">
            <v>976.71</v>
          </cell>
          <cell r="AF87">
            <v>53277.83</v>
          </cell>
          <cell r="AG87">
            <v>37698729.93</v>
          </cell>
          <cell r="AH87">
            <v>681</v>
          </cell>
          <cell r="AI87">
            <v>55357.9</v>
          </cell>
          <cell r="AJ87">
            <v>0</v>
          </cell>
          <cell r="AK87">
            <v>0</v>
          </cell>
          <cell r="AL87">
            <v>89735717.56</v>
          </cell>
          <cell r="AM87">
            <v>1657.71</v>
          </cell>
          <cell r="AN87">
            <v>54132.34</v>
          </cell>
          <cell r="AO87">
            <v>96351711.62</v>
          </cell>
          <cell r="AP87">
            <v>1726.16</v>
          </cell>
          <cell r="AQ87">
            <v>55818.53</v>
          </cell>
          <cell r="AR87">
            <v>7675452.13</v>
          </cell>
          <cell r="AS87">
            <v>275.8</v>
          </cell>
          <cell r="AT87">
            <v>27829.78</v>
          </cell>
          <cell r="AU87">
            <v>2678213.38</v>
          </cell>
          <cell r="AV87">
            <v>35.4</v>
          </cell>
          <cell r="AW87">
            <v>75655.75</v>
          </cell>
        </row>
        <row r="88">
          <cell r="B88">
            <v>89</v>
          </cell>
          <cell r="C88" t="str">
            <v>Stafford County </v>
          </cell>
          <cell r="D88" t="str">
            <v>Counties</v>
          </cell>
          <cell r="E88" t="str">
            <v>LEA</v>
          </cell>
          <cell r="F88">
            <v>42411.4537037037</v>
          </cell>
          <cell r="G88" t="str">
            <v>DOE PROD</v>
          </cell>
          <cell r="H88">
            <v>2344003.4</v>
          </cell>
          <cell r="I88">
            <v>22.32</v>
          </cell>
          <cell r="J88">
            <v>105018.07</v>
          </cell>
          <cell r="K88">
            <v>1219338.94</v>
          </cell>
          <cell r="L88">
            <v>11.56</v>
          </cell>
          <cell r="M88">
            <v>105479.15</v>
          </cell>
          <cell r="N88">
            <v>0</v>
          </cell>
          <cell r="O88">
            <v>0</v>
          </cell>
          <cell r="P88">
            <v>3563342.34</v>
          </cell>
          <cell r="Q88">
            <v>33.88</v>
          </cell>
          <cell r="R88">
            <v>105175.39</v>
          </cell>
          <cell r="S88">
            <v>1863927</v>
          </cell>
          <cell r="T88">
            <v>21.57</v>
          </cell>
          <cell r="U88">
            <v>86412.93</v>
          </cell>
          <cell r="V88">
            <v>2481074.54</v>
          </cell>
          <cell r="W88">
            <v>28.71</v>
          </cell>
          <cell r="X88">
            <v>86418.48</v>
          </cell>
          <cell r="Y88">
            <v>0</v>
          </cell>
          <cell r="Z88">
            <v>0</v>
          </cell>
          <cell r="AA88">
            <v>4345001.54</v>
          </cell>
          <cell r="AB88">
            <v>50.28</v>
          </cell>
          <cell r="AC88">
            <v>86416.1</v>
          </cell>
          <cell r="AD88">
            <v>51557075.57</v>
          </cell>
          <cell r="AE88">
            <v>974.87</v>
          </cell>
          <cell r="AF88">
            <v>52886.1</v>
          </cell>
          <cell r="AG88">
            <v>51329360.86</v>
          </cell>
          <cell r="AH88">
            <v>955.35</v>
          </cell>
          <cell r="AI88">
            <v>53728.33</v>
          </cell>
          <cell r="AJ88">
            <v>0</v>
          </cell>
          <cell r="AK88">
            <v>0</v>
          </cell>
          <cell r="AL88">
            <v>102886436.43</v>
          </cell>
          <cell r="AM88">
            <v>1930.22</v>
          </cell>
          <cell r="AN88">
            <v>53302.96</v>
          </cell>
          <cell r="AO88">
            <v>110794780.31</v>
          </cell>
          <cell r="AP88">
            <v>2014.38</v>
          </cell>
          <cell r="AQ88">
            <v>55001.93</v>
          </cell>
          <cell r="AR88">
            <v>6758359.03</v>
          </cell>
          <cell r="AS88">
            <v>436.54</v>
          </cell>
          <cell r="AT88">
            <v>15481.65</v>
          </cell>
          <cell r="AU88">
            <v>3022702.86</v>
          </cell>
          <cell r="AV88">
            <v>64.59</v>
          </cell>
          <cell r="AW88">
            <v>46798.31</v>
          </cell>
        </row>
        <row r="89">
          <cell r="B89">
            <v>90</v>
          </cell>
          <cell r="C89" t="str">
            <v>Surry County </v>
          </cell>
          <cell r="D89" t="str">
            <v>Counties</v>
          </cell>
          <cell r="E89" t="str">
            <v>LEA</v>
          </cell>
          <cell r="F89">
            <v>42411.4537037037</v>
          </cell>
          <cell r="G89" t="str">
            <v>DOE PROD</v>
          </cell>
          <cell r="H89">
            <v>149400.78</v>
          </cell>
          <cell r="I89">
            <v>1.75</v>
          </cell>
          <cell r="J89">
            <v>85371.87</v>
          </cell>
          <cell r="K89">
            <v>123192.77</v>
          </cell>
          <cell r="L89">
            <v>1.25</v>
          </cell>
          <cell r="M89">
            <v>98554.22</v>
          </cell>
          <cell r="N89">
            <v>0</v>
          </cell>
          <cell r="O89">
            <v>0</v>
          </cell>
          <cell r="P89">
            <v>272593.55</v>
          </cell>
          <cell r="Q89">
            <v>3</v>
          </cell>
          <cell r="R89">
            <v>90864.52</v>
          </cell>
          <cell r="S89">
            <v>102443.28</v>
          </cell>
          <cell r="T89">
            <v>1.75</v>
          </cell>
          <cell r="U89">
            <v>58539.02</v>
          </cell>
          <cell r="V89">
            <v>96348.84</v>
          </cell>
          <cell r="W89">
            <v>1.25</v>
          </cell>
          <cell r="X89">
            <v>77079.07</v>
          </cell>
          <cell r="Y89">
            <v>0</v>
          </cell>
          <cell r="Z89">
            <v>0</v>
          </cell>
          <cell r="AA89">
            <v>198792.12</v>
          </cell>
          <cell r="AB89">
            <v>3</v>
          </cell>
          <cell r="AC89">
            <v>66264.04</v>
          </cell>
          <cell r="AD89">
            <v>2909845.36</v>
          </cell>
          <cell r="AE89">
            <v>58.77</v>
          </cell>
          <cell r="AF89">
            <v>49512.43</v>
          </cell>
          <cell r="AG89">
            <v>2803021.43</v>
          </cell>
          <cell r="AH89">
            <v>52.89</v>
          </cell>
          <cell r="AI89">
            <v>52997.19</v>
          </cell>
          <cell r="AJ89">
            <v>0</v>
          </cell>
          <cell r="AK89">
            <v>0</v>
          </cell>
          <cell r="AL89">
            <v>5712866.79</v>
          </cell>
          <cell r="AM89">
            <v>111.66</v>
          </cell>
          <cell r="AN89">
            <v>51163.06</v>
          </cell>
          <cell r="AO89">
            <v>6184252.46</v>
          </cell>
          <cell r="AP89">
            <v>117.66</v>
          </cell>
          <cell r="AQ89">
            <v>52560.36</v>
          </cell>
          <cell r="AR89">
            <v>483126.92</v>
          </cell>
          <cell r="AS89">
            <v>24</v>
          </cell>
          <cell r="AT89">
            <v>20130.29</v>
          </cell>
          <cell r="AU89">
            <v>165009.92</v>
          </cell>
          <cell r="AV89">
            <v>4</v>
          </cell>
          <cell r="AW89">
            <v>41252.48</v>
          </cell>
        </row>
        <row r="90">
          <cell r="B90">
            <v>91</v>
          </cell>
          <cell r="C90" t="str">
            <v>Sussex County </v>
          </cell>
          <cell r="D90" t="str">
            <v>Counties</v>
          </cell>
          <cell r="E90" t="str">
            <v>LEA</v>
          </cell>
          <cell r="F90">
            <v>42411.4537037037</v>
          </cell>
          <cell r="G90" t="str">
            <v>DOE PROD</v>
          </cell>
          <cell r="H90">
            <v>160656.64</v>
          </cell>
          <cell r="I90">
            <v>1.66</v>
          </cell>
          <cell r="J90">
            <v>96781.11</v>
          </cell>
          <cell r="K90">
            <v>103671.32</v>
          </cell>
          <cell r="L90">
            <v>1.33</v>
          </cell>
          <cell r="M90">
            <v>77948.36</v>
          </cell>
          <cell r="N90">
            <v>0</v>
          </cell>
          <cell r="O90">
            <v>0</v>
          </cell>
          <cell r="P90">
            <v>264327.96</v>
          </cell>
          <cell r="Q90">
            <v>2.99</v>
          </cell>
          <cell r="R90">
            <v>88404</v>
          </cell>
          <cell r="S90">
            <v>126705.52</v>
          </cell>
          <cell r="T90">
            <v>1.66</v>
          </cell>
          <cell r="U90">
            <v>76328.63</v>
          </cell>
          <cell r="V90">
            <v>89303.05</v>
          </cell>
          <cell r="W90">
            <v>1.33</v>
          </cell>
          <cell r="X90">
            <v>67145.15</v>
          </cell>
          <cell r="Y90">
            <v>0</v>
          </cell>
          <cell r="Z90">
            <v>0</v>
          </cell>
          <cell r="AA90">
            <v>216008.57</v>
          </cell>
          <cell r="AB90">
            <v>2.99</v>
          </cell>
          <cell r="AC90">
            <v>72243.67</v>
          </cell>
          <cell r="AD90">
            <v>2903388.01</v>
          </cell>
          <cell r="AE90">
            <v>65.39</v>
          </cell>
          <cell r="AF90">
            <v>44401.1</v>
          </cell>
          <cell r="AG90">
            <v>2214486.16</v>
          </cell>
          <cell r="AH90">
            <v>37.17</v>
          </cell>
          <cell r="AI90">
            <v>59577.24</v>
          </cell>
          <cell r="AJ90">
            <v>0</v>
          </cell>
          <cell r="AK90">
            <v>0</v>
          </cell>
          <cell r="AL90">
            <v>5117874.17</v>
          </cell>
          <cell r="AM90">
            <v>102.56</v>
          </cell>
          <cell r="AN90">
            <v>49901.27</v>
          </cell>
          <cell r="AO90">
            <v>5598210.7</v>
          </cell>
          <cell r="AP90">
            <v>108.54</v>
          </cell>
          <cell r="AQ90">
            <v>51577.4</v>
          </cell>
          <cell r="AR90">
            <v>517052.47</v>
          </cell>
          <cell r="AS90">
            <v>28</v>
          </cell>
          <cell r="AT90">
            <v>18466.16</v>
          </cell>
          <cell r="AU90">
            <v>125366.87</v>
          </cell>
          <cell r="AV90">
            <v>1.85</v>
          </cell>
          <cell r="AW90">
            <v>67765.88</v>
          </cell>
        </row>
        <row r="91">
          <cell r="B91">
            <v>92</v>
          </cell>
          <cell r="C91" t="str">
            <v>Tazewell County </v>
          </cell>
          <cell r="D91" t="str">
            <v>Counties</v>
          </cell>
          <cell r="E91" t="str">
            <v>LEA</v>
          </cell>
          <cell r="F91">
            <v>42411.4537037037</v>
          </cell>
          <cell r="G91" t="str">
            <v>DOE PROD</v>
          </cell>
          <cell r="H91">
            <v>840994.34</v>
          </cell>
          <cell r="I91">
            <v>13</v>
          </cell>
          <cell r="J91">
            <v>64691.87</v>
          </cell>
          <cell r="K91">
            <v>321361.6</v>
          </cell>
          <cell r="L91">
            <v>4</v>
          </cell>
          <cell r="M91">
            <v>80340.4</v>
          </cell>
          <cell r="N91">
            <v>0</v>
          </cell>
          <cell r="O91">
            <v>0</v>
          </cell>
          <cell r="P91">
            <v>1162355.94</v>
          </cell>
          <cell r="Q91">
            <v>17</v>
          </cell>
          <cell r="R91">
            <v>68373.88</v>
          </cell>
          <cell r="S91">
            <v>285739.92</v>
          </cell>
          <cell r="T91">
            <v>6</v>
          </cell>
          <cell r="U91">
            <v>47623.32</v>
          </cell>
          <cell r="V91">
            <v>199327.33</v>
          </cell>
          <cell r="W91">
            <v>3</v>
          </cell>
          <cell r="X91">
            <v>66442.44</v>
          </cell>
          <cell r="Y91">
            <v>0</v>
          </cell>
          <cell r="Z91">
            <v>0</v>
          </cell>
          <cell r="AA91">
            <v>485067.25</v>
          </cell>
          <cell r="AB91">
            <v>9</v>
          </cell>
          <cell r="AC91">
            <v>53896.36</v>
          </cell>
          <cell r="AD91">
            <v>13885286.79</v>
          </cell>
          <cell r="AE91">
            <v>390.75</v>
          </cell>
          <cell r="AF91">
            <v>35534.96</v>
          </cell>
          <cell r="AG91">
            <v>7311080.46</v>
          </cell>
          <cell r="AH91">
            <v>174.5</v>
          </cell>
          <cell r="AI91">
            <v>41897.31</v>
          </cell>
          <cell r="AJ91">
            <v>0</v>
          </cell>
          <cell r="AK91">
            <v>0</v>
          </cell>
          <cell r="AL91">
            <v>21196367.25</v>
          </cell>
          <cell r="AM91">
            <v>565.25</v>
          </cell>
          <cell r="AN91">
            <v>37499.1</v>
          </cell>
          <cell r="AO91">
            <v>22843790.44</v>
          </cell>
          <cell r="AP91">
            <v>591.25</v>
          </cell>
          <cell r="AQ91">
            <v>38636.43</v>
          </cell>
          <cell r="AR91">
            <v>934938.2</v>
          </cell>
          <cell r="AS91">
            <v>63</v>
          </cell>
          <cell r="AT91">
            <v>14840.29</v>
          </cell>
          <cell r="AU91">
            <v>382757.64</v>
          </cell>
          <cell r="AV91">
            <v>9</v>
          </cell>
          <cell r="AW91">
            <v>42528.63</v>
          </cell>
        </row>
        <row r="92">
          <cell r="B92">
            <v>93</v>
          </cell>
          <cell r="C92" t="str">
            <v>Warren County </v>
          </cell>
          <cell r="D92" t="str">
            <v>Counties</v>
          </cell>
          <cell r="E92" t="str">
            <v>LEA</v>
          </cell>
          <cell r="F92">
            <v>42411.4537037037</v>
          </cell>
          <cell r="G92" t="str">
            <v>DOE PROD</v>
          </cell>
          <cell r="H92">
            <v>549205.4</v>
          </cell>
          <cell r="I92">
            <v>6</v>
          </cell>
          <cell r="J92">
            <v>91534.23</v>
          </cell>
          <cell r="K92">
            <v>296801.46</v>
          </cell>
          <cell r="L92">
            <v>3</v>
          </cell>
          <cell r="M92">
            <v>98933.82</v>
          </cell>
          <cell r="N92">
            <v>0</v>
          </cell>
          <cell r="O92">
            <v>0</v>
          </cell>
          <cell r="P92">
            <v>846006.86</v>
          </cell>
          <cell r="Q92">
            <v>9</v>
          </cell>
          <cell r="R92">
            <v>94000.76</v>
          </cell>
          <cell r="S92">
            <v>424773.24</v>
          </cell>
          <cell r="T92">
            <v>6</v>
          </cell>
          <cell r="U92">
            <v>70795.54</v>
          </cell>
          <cell r="V92">
            <v>481782.72</v>
          </cell>
          <cell r="W92">
            <v>6</v>
          </cell>
          <cell r="X92">
            <v>80297.12</v>
          </cell>
          <cell r="Y92">
            <v>0</v>
          </cell>
          <cell r="Z92">
            <v>0</v>
          </cell>
          <cell r="AA92">
            <v>906555.96</v>
          </cell>
          <cell r="AB92">
            <v>12</v>
          </cell>
          <cell r="AC92">
            <v>75546.33</v>
          </cell>
          <cell r="AD92">
            <v>11458936.52</v>
          </cell>
          <cell r="AE92">
            <v>248.22</v>
          </cell>
          <cell r="AF92">
            <v>46164.44</v>
          </cell>
          <cell r="AG92">
            <v>8887694.93</v>
          </cell>
          <cell r="AH92">
            <v>182.48</v>
          </cell>
          <cell r="AI92">
            <v>48705.04</v>
          </cell>
          <cell r="AJ92">
            <v>0</v>
          </cell>
          <cell r="AK92">
            <v>0</v>
          </cell>
          <cell r="AL92">
            <v>20346631.45</v>
          </cell>
          <cell r="AM92">
            <v>430.7</v>
          </cell>
          <cell r="AN92">
            <v>47240.84</v>
          </cell>
          <cell r="AO92">
            <v>22099194.27</v>
          </cell>
          <cell r="AP92">
            <v>451.7</v>
          </cell>
          <cell r="AQ92">
            <v>48924.49</v>
          </cell>
          <cell r="AR92">
            <v>1831082.25</v>
          </cell>
          <cell r="AS92">
            <v>106</v>
          </cell>
          <cell r="AT92">
            <v>17274.36</v>
          </cell>
          <cell r="AU92">
            <v>137797.08</v>
          </cell>
          <cell r="AV92">
            <v>2</v>
          </cell>
          <cell r="AW92">
            <v>68898.54</v>
          </cell>
        </row>
        <row r="93">
          <cell r="B93">
            <v>94</v>
          </cell>
          <cell r="C93" t="str">
            <v>Washington County </v>
          </cell>
          <cell r="D93" t="str">
            <v>Counties</v>
          </cell>
          <cell r="E93" t="str">
            <v>LEA</v>
          </cell>
          <cell r="F93">
            <v>42411.4537037037</v>
          </cell>
          <cell r="G93" t="str">
            <v>DOE PROD</v>
          </cell>
          <cell r="H93">
            <v>838535.73</v>
          </cell>
          <cell r="I93">
            <v>10</v>
          </cell>
          <cell r="J93">
            <v>83853.57</v>
          </cell>
          <cell r="K93">
            <v>419353.75</v>
          </cell>
          <cell r="L93">
            <v>5</v>
          </cell>
          <cell r="M93">
            <v>83870.75</v>
          </cell>
          <cell r="N93">
            <v>0</v>
          </cell>
          <cell r="O93">
            <v>0</v>
          </cell>
          <cell r="P93">
            <v>1257889.48</v>
          </cell>
          <cell r="Q93">
            <v>15</v>
          </cell>
          <cell r="R93">
            <v>83859.3</v>
          </cell>
          <cell r="S93">
            <v>239344.54</v>
          </cell>
          <cell r="T93">
            <v>3.5</v>
          </cell>
          <cell r="U93">
            <v>68384.15</v>
          </cell>
          <cell r="V93">
            <v>377675.71</v>
          </cell>
          <cell r="W93">
            <v>5</v>
          </cell>
          <cell r="X93">
            <v>75535.14</v>
          </cell>
          <cell r="Y93">
            <v>0</v>
          </cell>
          <cell r="Z93">
            <v>0</v>
          </cell>
          <cell r="AA93">
            <v>617020.25</v>
          </cell>
          <cell r="AB93">
            <v>8.5</v>
          </cell>
          <cell r="AC93">
            <v>72590.62</v>
          </cell>
          <cell r="AD93">
            <v>18525323.51</v>
          </cell>
          <cell r="AE93">
            <v>386.7</v>
          </cell>
          <cell r="AF93">
            <v>47906.19</v>
          </cell>
          <cell r="AG93">
            <v>9805638.03</v>
          </cell>
          <cell r="AH93">
            <v>206.6</v>
          </cell>
          <cell r="AI93">
            <v>47461.95</v>
          </cell>
          <cell r="AJ93">
            <v>0</v>
          </cell>
          <cell r="AK93">
            <v>0</v>
          </cell>
          <cell r="AL93">
            <v>28330961.54</v>
          </cell>
          <cell r="AM93">
            <v>593.3</v>
          </cell>
          <cell r="AN93">
            <v>47751.49</v>
          </cell>
          <cell r="AO93">
            <v>30205871.27</v>
          </cell>
          <cell r="AP93">
            <v>616.8</v>
          </cell>
          <cell r="AQ93">
            <v>48971.91</v>
          </cell>
          <cell r="AR93">
            <v>897814.62</v>
          </cell>
          <cell r="AS93">
            <v>45</v>
          </cell>
          <cell r="AT93">
            <v>19951.44</v>
          </cell>
          <cell r="AU93">
            <v>1234612.13</v>
          </cell>
          <cell r="AV93">
            <v>30</v>
          </cell>
          <cell r="AW93">
            <v>41153.74</v>
          </cell>
        </row>
        <row r="94">
          <cell r="B94">
            <v>95</v>
          </cell>
          <cell r="C94" t="str">
            <v>Westmoreland County </v>
          </cell>
          <cell r="D94" t="str">
            <v>Counties</v>
          </cell>
          <cell r="E94" t="str">
            <v>LEA</v>
          </cell>
          <cell r="F94">
            <v>42411.4537037037</v>
          </cell>
          <cell r="G94" t="str">
            <v>DOE PROD</v>
          </cell>
          <cell r="H94">
            <v>145734.96</v>
          </cell>
          <cell r="I94">
            <v>2</v>
          </cell>
          <cell r="J94">
            <v>72867.48</v>
          </cell>
          <cell r="K94">
            <v>162089.09</v>
          </cell>
          <cell r="L94">
            <v>2</v>
          </cell>
          <cell r="M94">
            <v>81044.55</v>
          </cell>
          <cell r="N94">
            <v>0</v>
          </cell>
          <cell r="O94">
            <v>0</v>
          </cell>
          <cell r="P94">
            <v>307824.05</v>
          </cell>
          <cell r="Q94">
            <v>4</v>
          </cell>
          <cell r="R94">
            <v>76956.01</v>
          </cell>
          <cell r="S94">
            <v>107530.35</v>
          </cell>
          <cell r="T94">
            <v>2</v>
          </cell>
          <cell r="U94">
            <v>53765.18</v>
          </cell>
          <cell r="V94">
            <v>143352.08</v>
          </cell>
          <cell r="W94">
            <v>2</v>
          </cell>
          <cell r="X94">
            <v>71676.04</v>
          </cell>
          <cell r="Y94">
            <v>0</v>
          </cell>
          <cell r="Z94">
            <v>0</v>
          </cell>
          <cell r="AA94">
            <v>250882.43</v>
          </cell>
          <cell r="AB94">
            <v>4</v>
          </cell>
          <cell r="AC94">
            <v>62720.61</v>
          </cell>
          <cell r="AD94">
            <v>3718035.74</v>
          </cell>
          <cell r="AE94">
            <v>83.7</v>
          </cell>
          <cell r="AF94">
            <v>44420.98</v>
          </cell>
          <cell r="AG94">
            <v>2632560.39</v>
          </cell>
          <cell r="AH94">
            <v>56.5</v>
          </cell>
          <cell r="AI94">
            <v>46593.99</v>
          </cell>
          <cell r="AJ94">
            <v>0</v>
          </cell>
          <cell r="AK94">
            <v>0</v>
          </cell>
          <cell r="AL94">
            <v>6350596.13</v>
          </cell>
          <cell r="AM94">
            <v>140.2</v>
          </cell>
          <cell r="AN94">
            <v>45296.69</v>
          </cell>
          <cell r="AO94">
            <v>6909302.61</v>
          </cell>
          <cell r="AP94">
            <v>148.2</v>
          </cell>
          <cell r="AQ94">
            <v>46621.48</v>
          </cell>
          <cell r="AR94">
            <v>513207.88</v>
          </cell>
          <cell r="AS94">
            <v>34</v>
          </cell>
          <cell r="AT94">
            <v>15094.35</v>
          </cell>
          <cell r="AU94">
            <v>194267.57</v>
          </cell>
          <cell r="AV94">
            <v>12</v>
          </cell>
          <cell r="AW94">
            <v>16188.96</v>
          </cell>
        </row>
        <row r="95">
          <cell r="B95">
            <v>96</v>
          </cell>
          <cell r="C95" t="str">
            <v>Wise County </v>
          </cell>
          <cell r="D95" t="str">
            <v>Counties</v>
          </cell>
          <cell r="E95" t="str">
            <v>LEA</v>
          </cell>
          <cell r="F95">
            <v>42411.4537037037</v>
          </cell>
          <cell r="G95" t="str">
            <v>DOE PROD</v>
          </cell>
          <cell r="H95">
            <v>599997.37</v>
          </cell>
          <cell r="I95">
            <v>8</v>
          </cell>
          <cell r="J95">
            <v>74999.67</v>
          </cell>
          <cell r="K95">
            <v>361029.56</v>
          </cell>
          <cell r="L95">
            <v>5</v>
          </cell>
          <cell r="M95">
            <v>72205.91</v>
          </cell>
          <cell r="N95">
            <v>0</v>
          </cell>
          <cell r="O95">
            <v>0</v>
          </cell>
          <cell r="P95">
            <v>961026.93</v>
          </cell>
          <cell r="Q95">
            <v>13</v>
          </cell>
          <cell r="R95">
            <v>73925.15</v>
          </cell>
          <cell r="S95">
            <v>216684.54</v>
          </cell>
          <cell r="T95">
            <v>4</v>
          </cell>
          <cell r="U95">
            <v>54171.14</v>
          </cell>
          <cell r="V95">
            <v>309432.3</v>
          </cell>
          <cell r="W95">
            <v>5</v>
          </cell>
          <cell r="X95">
            <v>61886.46</v>
          </cell>
          <cell r="Y95">
            <v>0</v>
          </cell>
          <cell r="Z95">
            <v>0</v>
          </cell>
          <cell r="AA95">
            <v>526116.84</v>
          </cell>
          <cell r="AB95">
            <v>9</v>
          </cell>
          <cell r="AC95">
            <v>58457.43</v>
          </cell>
          <cell r="AD95">
            <v>12948409.7</v>
          </cell>
          <cell r="AE95">
            <v>269.3</v>
          </cell>
          <cell r="AF95">
            <v>48081.73</v>
          </cell>
          <cell r="AG95">
            <v>9895473.83</v>
          </cell>
          <cell r="AH95">
            <v>212</v>
          </cell>
          <cell r="AI95">
            <v>46676.76</v>
          </cell>
          <cell r="AJ95">
            <v>0</v>
          </cell>
          <cell r="AK95">
            <v>0</v>
          </cell>
          <cell r="AL95">
            <v>22843883.53</v>
          </cell>
          <cell r="AM95">
            <v>481.3</v>
          </cell>
          <cell r="AN95">
            <v>47462.88</v>
          </cell>
          <cell r="AO95">
            <v>24331027.3</v>
          </cell>
          <cell r="AP95">
            <v>503.3</v>
          </cell>
          <cell r="AQ95">
            <v>48342.99</v>
          </cell>
          <cell r="AR95">
            <v>1466003.7</v>
          </cell>
          <cell r="AS95">
            <v>138</v>
          </cell>
          <cell r="AT95">
            <v>10623.22</v>
          </cell>
          <cell r="AU95">
            <v>885458.57</v>
          </cell>
          <cell r="AV95">
            <v>30</v>
          </cell>
          <cell r="AW95">
            <v>29515.29</v>
          </cell>
        </row>
        <row r="96">
          <cell r="B96">
            <v>97</v>
          </cell>
          <cell r="C96" t="str">
            <v>Wythe County </v>
          </cell>
          <cell r="D96" t="str">
            <v>Counties</v>
          </cell>
          <cell r="E96" t="str">
            <v>LEA</v>
          </cell>
          <cell r="F96">
            <v>42411.4537037037</v>
          </cell>
          <cell r="G96" t="str">
            <v>DOE PROD</v>
          </cell>
          <cell r="H96">
            <v>748079.67</v>
          </cell>
          <cell r="I96">
            <v>9</v>
          </cell>
          <cell r="J96">
            <v>83119.96</v>
          </cell>
          <cell r="K96">
            <v>327635.07</v>
          </cell>
          <cell r="L96">
            <v>3.7</v>
          </cell>
          <cell r="M96">
            <v>88550.02</v>
          </cell>
          <cell r="N96">
            <v>0</v>
          </cell>
          <cell r="O96">
            <v>0</v>
          </cell>
          <cell r="P96">
            <v>1075714.74</v>
          </cell>
          <cell r="Q96">
            <v>12.7</v>
          </cell>
          <cell r="R96">
            <v>84701.95</v>
          </cell>
          <cell r="S96">
            <v>72869.96</v>
          </cell>
          <cell r="T96">
            <v>1</v>
          </cell>
          <cell r="U96">
            <v>72869.96</v>
          </cell>
          <cell r="V96">
            <v>238275.12</v>
          </cell>
          <cell r="W96">
            <v>3</v>
          </cell>
          <cell r="X96">
            <v>79425.04</v>
          </cell>
          <cell r="Y96">
            <v>0</v>
          </cell>
          <cell r="Z96">
            <v>0</v>
          </cell>
          <cell r="AA96">
            <v>311145.08</v>
          </cell>
          <cell r="AB96">
            <v>4</v>
          </cell>
          <cell r="AC96">
            <v>77786.27</v>
          </cell>
          <cell r="AD96">
            <v>10263197.11</v>
          </cell>
          <cell r="AE96">
            <v>223.63</v>
          </cell>
          <cell r="AF96">
            <v>45893.65</v>
          </cell>
          <cell r="AG96">
            <v>5531568.28</v>
          </cell>
          <cell r="AH96">
            <v>114.52</v>
          </cell>
          <cell r="AI96">
            <v>48302.2</v>
          </cell>
          <cell r="AJ96">
            <v>0</v>
          </cell>
          <cell r="AK96">
            <v>0</v>
          </cell>
          <cell r="AL96">
            <v>15794765.39</v>
          </cell>
          <cell r="AM96">
            <v>338.15</v>
          </cell>
          <cell r="AN96">
            <v>46709.35</v>
          </cell>
          <cell r="AO96">
            <v>17181625.21</v>
          </cell>
          <cell r="AP96">
            <v>354.85</v>
          </cell>
          <cell r="AQ96">
            <v>48419.4</v>
          </cell>
          <cell r="AR96">
            <v>765468.5</v>
          </cell>
          <cell r="AS96">
            <v>55</v>
          </cell>
          <cell r="AT96">
            <v>13917.61</v>
          </cell>
          <cell r="AU96">
            <v>528742.49</v>
          </cell>
          <cell r="AV96">
            <v>13.24</v>
          </cell>
          <cell r="AW96">
            <v>39935.23</v>
          </cell>
        </row>
        <row r="97">
          <cell r="B97">
            <v>98</v>
          </cell>
          <cell r="C97" t="str">
            <v>York County </v>
          </cell>
          <cell r="D97" t="str">
            <v>Counties</v>
          </cell>
          <cell r="E97" t="str">
            <v>LEA</v>
          </cell>
          <cell r="F97">
            <v>42411.4537037037</v>
          </cell>
          <cell r="G97" t="str">
            <v>DOE PROD</v>
          </cell>
          <cell r="H97">
            <v>1007021.21</v>
          </cell>
          <cell r="I97">
            <v>12.64</v>
          </cell>
          <cell r="J97">
            <v>79669.4</v>
          </cell>
          <cell r="K97">
            <v>601278.05</v>
          </cell>
          <cell r="L97">
            <v>6.36</v>
          </cell>
          <cell r="M97">
            <v>94540.57</v>
          </cell>
          <cell r="N97">
            <v>0</v>
          </cell>
          <cell r="O97">
            <v>0</v>
          </cell>
          <cell r="P97">
            <v>1608299.26</v>
          </cell>
          <cell r="Q97">
            <v>19</v>
          </cell>
          <cell r="R97">
            <v>84647.33</v>
          </cell>
          <cell r="S97">
            <v>1065550.02</v>
          </cell>
          <cell r="T97">
            <v>16.62</v>
          </cell>
          <cell r="U97">
            <v>64112.52</v>
          </cell>
          <cell r="V97">
            <v>711939.16</v>
          </cell>
          <cell r="W97">
            <v>10.38</v>
          </cell>
          <cell r="X97">
            <v>68587.59</v>
          </cell>
          <cell r="Y97">
            <v>0</v>
          </cell>
          <cell r="Z97">
            <v>0</v>
          </cell>
          <cell r="AA97">
            <v>1777489.18</v>
          </cell>
          <cell r="AB97">
            <v>27</v>
          </cell>
          <cell r="AC97">
            <v>65832.93</v>
          </cell>
          <cell r="AD97">
            <v>26480071.7</v>
          </cell>
          <cell r="AE97">
            <v>525.04</v>
          </cell>
          <cell r="AF97">
            <v>50434.39</v>
          </cell>
          <cell r="AG97">
            <v>20100986.67</v>
          </cell>
          <cell r="AH97">
            <v>383.91</v>
          </cell>
          <cell r="AI97">
            <v>52358.59</v>
          </cell>
          <cell r="AJ97">
            <v>0</v>
          </cell>
          <cell r="AK97">
            <v>0</v>
          </cell>
          <cell r="AL97">
            <v>46581058.37</v>
          </cell>
          <cell r="AM97">
            <v>908.95</v>
          </cell>
          <cell r="AN97">
            <v>51247.11</v>
          </cell>
          <cell r="AO97">
            <v>49966846.81</v>
          </cell>
          <cell r="AP97">
            <v>954.95</v>
          </cell>
          <cell r="AQ97">
            <v>52324.05</v>
          </cell>
          <cell r="AR97">
            <v>4534055.04</v>
          </cell>
          <cell r="AS97">
            <v>261.25</v>
          </cell>
          <cell r="AT97">
            <v>17355.23</v>
          </cell>
          <cell r="AU97">
            <v>389166.63</v>
          </cell>
          <cell r="AV97">
            <v>9.26</v>
          </cell>
          <cell r="AW97">
            <v>42026.63</v>
          </cell>
        </row>
        <row r="98">
          <cell r="B98">
            <v>101</v>
          </cell>
          <cell r="C98" t="str">
            <v>Alexandria City </v>
          </cell>
          <cell r="D98" t="str">
            <v>Cities</v>
          </cell>
          <cell r="E98" t="str">
            <v>LEA</v>
          </cell>
          <cell r="F98">
            <v>42411.4537037037</v>
          </cell>
          <cell r="G98" t="str">
            <v>DOE PROD</v>
          </cell>
          <cell r="H98">
            <v>1730790.22</v>
          </cell>
          <cell r="I98">
            <v>13</v>
          </cell>
          <cell r="J98">
            <v>133137.71</v>
          </cell>
          <cell r="K98">
            <v>575759.29</v>
          </cell>
          <cell r="L98">
            <v>4</v>
          </cell>
          <cell r="M98">
            <v>143939.82</v>
          </cell>
          <cell r="N98">
            <v>0</v>
          </cell>
          <cell r="O98">
            <v>0</v>
          </cell>
          <cell r="P98">
            <v>2306549.51</v>
          </cell>
          <cell r="Q98">
            <v>17</v>
          </cell>
          <cell r="R98">
            <v>135679.38</v>
          </cell>
          <cell r="S98">
            <v>1730115.86</v>
          </cell>
          <cell r="T98">
            <v>18</v>
          </cell>
          <cell r="U98">
            <v>96117.55</v>
          </cell>
          <cell r="V98">
            <v>2459319.11</v>
          </cell>
          <cell r="W98">
            <v>24</v>
          </cell>
          <cell r="X98">
            <v>102471.63</v>
          </cell>
          <cell r="Y98">
            <v>0</v>
          </cell>
          <cell r="Z98">
            <v>0</v>
          </cell>
          <cell r="AA98">
            <v>4189434.97</v>
          </cell>
          <cell r="AB98">
            <v>42</v>
          </cell>
          <cell r="AC98">
            <v>99748.45</v>
          </cell>
          <cell r="AD98">
            <v>50828422.62</v>
          </cell>
          <cell r="AE98">
            <v>694</v>
          </cell>
          <cell r="AF98">
            <v>73239.8</v>
          </cell>
          <cell r="AG98">
            <v>41055981.85</v>
          </cell>
          <cell r="AH98">
            <v>557.42</v>
          </cell>
          <cell r="AI98">
            <v>73653.59</v>
          </cell>
          <cell r="AJ98">
            <v>0</v>
          </cell>
          <cell r="AK98">
            <v>0</v>
          </cell>
          <cell r="AL98">
            <v>91884404.47</v>
          </cell>
          <cell r="AM98">
            <v>1251.42</v>
          </cell>
          <cell r="AN98">
            <v>73424.11</v>
          </cell>
          <cell r="AO98">
            <v>98380388.95</v>
          </cell>
          <cell r="AP98">
            <v>1310.42</v>
          </cell>
          <cell r="AQ98">
            <v>75075.46</v>
          </cell>
          <cell r="AR98">
            <v>5942240.85</v>
          </cell>
          <cell r="AS98">
            <v>198.85</v>
          </cell>
          <cell r="AT98">
            <v>29883.03</v>
          </cell>
          <cell r="AU98">
            <v>3711107.55</v>
          </cell>
          <cell r="AV98">
            <v>37.5</v>
          </cell>
          <cell r="AW98">
            <v>98962.87</v>
          </cell>
        </row>
        <row r="99">
          <cell r="B99">
            <v>102</v>
          </cell>
          <cell r="C99" t="str">
            <v>Bristol City </v>
          </cell>
          <cell r="D99" t="str">
            <v>Cities</v>
          </cell>
          <cell r="E99" t="str">
            <v>LEA</v>
          </cell>
          <cell r="F99">
            <v>42411.4537037037</v>
          </cell>
          <cell r="G99" t="str">
            <v>DOE PROD</v>
          </cell>
          <cell r="H99">
            <v>362164</v>
          </cell>
          <cell r="I99">
            <v>4.67</v>
          </cell>
          <cell r="J99">
            <v>77551.18</v>
          </cell>
          <cell r="K99">
            <v>114263</v>
          </cell>
          <cell r="L99">
            <v>1.33</v>
          </cell>
          <cell r="M99">
            <v>85912.03</v>
          </cell>
          <cell r="N99">
            <v>0</v>
          </cell>
          <cell r="O99">
            <v>0</v>
          </cell>
          <cell r="P99">
            <v>476427</v>
          </cell>
          <cell r="Q99">
            <v>6</v>
          </cell>
          <cell r="R99">
            <v>79404.5</v>
          </cell>
          <cell r="S99">
            <v>44627.36</v>
          </cell>
          <cell r="T99">
            <v>0.67</v>
          </cell>
          <cell r="U99">
            <v>66608</v>
          </cell>
          <cell r="V99">
            <v>179298.64</v>
          </cell>
          <cell r="W99">
            <v>2.33</v>
          </cell>
          <cell r="X99">
            <v>76952.21</v>
          </cell>
          <cell r="Y99">
            <v>0</v>
          </cell>
          <cell r="Z99">
            <v>0</v>
          </cell>
          <cell r="AA99">
            <v>223926</v>
          </cell>
          <cell r="AB99">
            <v>3</v>
          </cell>
          <cell r="AC99">
            <v>74642</v>
          </cell>
          <cell r="AD99">
            <v>5640787.78</v>
          </cell>
          <cell r="AE99">
            <v>129.79</v>
          </cell>
          <cell r="AF99">
            <v>43460.88</v>
          </cell>
          <cell r="AG99">
            <v>3565638.98</v>
          </cell>
          <cell r="AH99">
            <v>84.45</v>
          </cell>
          <cell r="AI99">
            <v>42221.89</v>
          </cell>
          <cell r="AJ99">
            <v>0</v>
          </cell>
          <cell r="AK99">
            <v>0</v>
          </cell>
          <cell r="AL99">
            <v>9206426.76</v>
          </cell>
          <cell r="AM99">
            <v>214.24</v>
          </cell>
          <cell r="AN99">
            <v>42972.49</v>
          </cell>
          <cell r="AO99">
            <v>9906779.76</v>
          </cell>
          <cell r="AP99">
            <v>223.24</v>
          </cell>
          <cell r="AQ99">
            <v>44377.26</v>
          </cell>
          <cell r="AR99">
            <v>465633.85</v>
          </cell>
          <cell r="AS99">
            <v>51.61</v>
          </cell>
          <cell r="AT99">
            <v>9022.16</v>
          </cell>
          <cell r="AU99">
            <v>949171.52</v>
          </cell>
          <cell r="AV99">
            <v>17</v>
          </cell>
          <cell r="AW99">
            <v>55833.62</v>
          </cell>
        </row>
        <row r="100">
          <cell r="B100">
            <v>103</v>
          </cell>
          <cell r="C100" t="str">
            <v>Buena Vista City </v>
          </cell>
          <cell r="D100" t="str">
            <v>Cities</v>
          </cell>
          <cell r="E100" t="str">
            <v>LEA</v>
          </cell>
          <cell r="F100">
            <v>42411.4537037037</v>
          </cell>
          <cell r="G100" t="str">
            <v>DOE PROD</v>
          </cell>
          <cell r="H100">
            <v>207927.77</v>
          </cell>
          <cell r="I100">
            <v>5</v>
          </cell>
          <cell r="J100">
            <v>41585.55</v>
          </cell>
          <cell r="K100">
            <v>83306.76</v>
          </cell>
          <cell r="L100">
            <v>1.25</v>
          </cell>
          <cell r="M100">
            <v>66645.41</v>
          </cell>
          <cell r="N100">
            <v>0</v>
          </cell>
          <cell r="O100">
            <v>0</v>
          </cell>
          <cell r="P100">
            <v>291234.53</v>
          </cell>
          <cell r="Q100">
            <v>6.25</v>
          </cell>
          <cell r="R100">
            <v>46597.52</v>
          </cell>
          <cell r="S100">
            <v>0</v>
          </cell>
          <cell r="T100">
            <v>0</v>
          </cell>
          <cell r="U100">
            <v>0</v>
          </cell>
          <cell r="V100">
            <v>57866.4</v>
          </cell>
          <cell r="W100">
            <v>1</v>
          </cell>
          <cell r="X100">
            <v>57866.4</v>
          </cell>
          <cell r="Y100">
            <v>0</v>
          </cell>
          <cell r="Z100">
            <v>0</v>
          </cell>
          <cell r="AA100">
            <v>57866.4</v>
          </cell>
          <cell r="AB100">
            <v>1</v>
          </cell>
          <cell r="AC100">
            <v>57866.4</v>
          </cell>
          <cell r="AD100">
            <v>2268729.31</v>
          </cell>
          <cell r="AE100">
            <v>57.03</v>
          </cell>
          <cell r="AF100">
            <v>39781.33</v>
          </cell>
          <cell r="AG100">
            <v>1711499.3</v>
          </cell>
          <cell r="AH100">
            <v>42.15</v>
          </cell>
          <cell r="AI100">
            <v>40604.97</v>
          </cell>
          <cell r="AJ100">
            <v>0</v>
          </cell>
          <cell r="AK100">
            <v>0</v>
          </cell>
          <cell r="AL100">
            <v>3980228.61</v>
          </cell>
          <cell r="AM100">
            <v>99.18</v>
          </cell>
          <cell r="AN100">
            <v>40131.36</v>
          </cell>
          <cell r="AO100">
            <v>4329329.54</v>
          </cell>
          <cell r="AP100">
            <v>106.43</v>
          </cell>
          <cell r="AQ100">
            <v>40677.72</v>
          </cell>
          <cell r="AR100">
            <v>226058.08</v>
          </cell>
          <cell r="AS100">
            <v>15.1</v>
          </cell>
          <cell r="AT100">
            <v>14970.73</v>
          </cell>
          <cell r="AU100">
            <v>67037.85</v>
          </cell>
          <cell r="AV100">
            <v>5</v>
          </cell>
          <cell r="AW100">
            <v>13407.57</v>
          </cell>
        </row>
        <row r="101">
          <cell r="B101">
            <v>104</v>
          </cell>
          <cell r="C101" t="str">
            <v>Charlottesville City </v>
          </cell>
          <cell r="D101" t="str">
            <v>Cities</v>
          </cell>
          <cell r="E101" t="str">
            <v>LEA</v>
          </cell>
          <cell r="F101">
            <v>42411.4537037037</v>
          </cell>
          <cell r="G101" t="str">
            <v>DOE PROD</v>
          </cell>
          <cell r="H101">
            <v>680945.76</v>
          </cell>
          <cell r="I101">
            <v>7</v>
          </cell>
          <cell r="J101">
            <v>97277.97</v>
          </cell>
          <cell r="K101">
            <v>305301.86</v>
          </cell>
          <cell r="L101">
            <v>3</v>
          </cell>
          <cell r="M101">
            <v>101767.29</v>
          </cell>
          <cell r="N101">
            <v>0</v>
          </cell>
          <cell r="O101">
            <v>0</v>
          </cell>
          <cell r="P101">
            <v>986247.62</v>
          </cell>
          <cell r="Q101">
            <v>10</v>
          </cell>
          <cell r="R101">
            <v>98624.76</v>
          </cell>
          <cell r="S101">
            <v>554753.6</v>
          </cell>
          <cell r="T101">
            <v>8</v>
          </cell>
          <cell r="U101">
            <v>69344.2</v>
          </cell>
          <cell r="V101">
            <v>461468.91</v>
          </cell>
          <cell r="W101">
            <v>6</v>
          </cell>
          <cell r="X101">
            <v>76911.49</v>
          </cell>
          <cell r="Y101">
            <v>0</v>
          </cell>
          <cell r="Z101">
            <v>0</v>
          </cell>
          <cell r="AA101">
            <v>1016222.51</v>
          </cell>
          <cell r="AB101">
            <v>14</v>
          </cell>
          <cell r="AC101">
            <v>72587.32</v>
          </cell>
          <cell r="AD101">
            <v>13617963.49</v>
          </cell>
          <cell r="AE101">
            <v>247.47</v>
          </cell>
          <cell r="AF101">
            <v>55028.74</v>
          </cell>
          <cell r="AG101">
            <v>9208145.94</v>
          </cell>
          <cell r="AH101">
            <v>158.59</v>
          </cell>
          <cell r="AI101">
            <v>58062.59</v>
          </cell>
          <cell r="AJ101">
            <v>0</v>
          </cell>
          <cell r="AK101">
            <v>0</v>
          </cell>
          <cell r="AL101">
            <v>22826109.43</v>
          </cell>
          <cell r="AM101">
            <v>406.06</v>
          </cell>
          <cell r="AN101">
            <v>56213.64</v>
          </cell>
          <cell r="AO101">
            <v>24828579.56</v>
          </cell>
          <cell r="AP101">
            <v>430.06</v>
          </cell>
          <cell r="AQ101">
            <v>57732.83</v>
          </cell>
          <cell r="AR101">
            <v>1475577.01</v>
          </cell>
          <cell r="AS101">
            <v>80.5</v>
          </cell>
          <cell r="AT101">
            <v>18330.15</v>
          </cell>
          <cell r="AU101">
            <v>2725760.32</v>
          </cell>
          <cell r="AV101">
            <v>45.38</v>
          </cell>
          <cell r="AW101">
            <v>60065.23</v>
          </cell>
        </row>
        <row r="102">
          <cell r="B102">
            <v>106</v>
          </cell>
          <cell r="C102" t="str">
            <v>Colonial Heights City </v>
          </cell>
          <cell r="D102" t="str">
            <v>Cities</v>
          </cell>
          <cell r="E102" t="str">
            <v>LEA</v>
          </cell>
          <cell r="F102">
            <v>42411.4537037037</v>
          </cell>
          <cell r="G102" t="str">
            <v>DOE PROD</v>
          </cell>
          <cell r="H102">
            <v>259527.96</v>
          </cell>
          <cell r="I102">
            <v>3</v>
          </cell>
          <cell r="J102">
            <v>86509.32</v>
          </cell>
          <cell r="K102">
            <v>174321</v>
          </cell>
          <cell r="L102">
            <v>2</v>
          </cell>
          <cell r="M102">
            <v>87160.5</v>
          </cell>
          <cell r="N102">
            <v>0</v>
          </cell>
          <cell r="O102">
            <v>0</v>
          </cell>
          <cell r="P102">
            <v>433848.96</v>
          </cell>
          <cell r="Q102">
            <v>5</v>
          </cell>
          <cell r="R102">
            <v>86769.79</v>
          </cell>
          <cell r="S102">
            <v>0</v>
          </cell>
          <cell r="T102">
            <v>0</v>
          </cell>
          <cell r="U102">
            <v>0</v>
          </cell>
          <cell r="V102">
            <v>219252.12</v>
          </cell>
          <cell r="W102">
            <v>3</v>
          </cell>
          <cell r="X102">
            <v>73084.04</v>
          </cell>
          <cell r="Y102">
            <v>0</v>
          </cell>
          <cell r="Z102">
            <v>0</v>
          </cell>
          <cell r="AA102">
            <v>219252.12</v>
          </cell>
          <cell r="AB102">
            <v>3</v>
          </cell>
          <cell r="AC102">
            <v>73084.04</v>
          </cell>
          <cell r="AD102">
            <v>5866667.82</v>
          </cell>
          <cell r="AE102">
            <v>131</v>
          </cell>
          <cell r="AF102">
            <v>44783.72</v>
          </cell>
          <cell r="AG102">
            <v>7963120.5</v>
          </cell>
          <cell r="AH102">
            <v>144.75</v>
          </cell>
          <cell r="AI102">
            <v>55012.92</v>
          </cell>
          <cell r="AJ102">
            <v>0</v>
          </cell>
          <cell r="AK102">
            <v>0</v>
          </cell>
          <cell r="AL102">
            <v>13829788.32</v>
          </cell>
          <cell r="AM102">
            <v>275.75</v>
          </cell>
          <cell r="AN102">
            <v>50153.36</v>
          </cell>
          <cell r="AO102">
            <v>14482889.4</v>
          </cell>
          <cell r="AP102">
            <v>283.75</v>
          </cell>
          <cell r="AQ102">
            <v>51041.02</v>
          </cell>
          <cell r="AR102">
            <v>1521043.26</v>
          </cell>
          <cell r="AS102">
            <v>75</v>
          </cell>
          <cell r="AT102">
            <v>20280.58</v>
          </cell>
          <cell r="AU102">
            <v>106986.55</v>
          </cell>
          <cell r="AV102">
            <v>2.75</v>
          </cell>
          <cell r="AW102">
            <v>38904.2</v>
          </cell>
        </row>
        <row r="103">
          <cell r="B103">
            <v>107</v>
          </cell>
          <cell r="C103" t="str">
            <v>Covington City </v>
          </cell>
          <cell r="D103" t="str">
            <v>Cities</v>
          </cell>
          <cell r="E103" t="str">
            <v>LEA</v>
          </cell>
          <cell r="F103">
            <v>42411.4537037037</v>
          </cell>
          <cell r="G103" t="str">
            <v>DOE PROD</v>
          </cell>
          <cell r="H103">
            <v>149241</v>
          </cell>
          <cell r="I103">
            <v>2</v>
          </cell>
          <cell r="J103">
            <v>74620.5</v>
          </cell>
          <cell r="K103">
            <v>114656</v>
          </cell>
          <cell r="L103">
            <v>1.5</v>
          </cell>
          <cell r="M103">
            <v>76437.33</v>
          </cell>
          <cell r="N103">
            <v>0</v>
          </cell>
          <cell r="O103">
            <v>0</v>
          </cell>
          <cell r="P103">
            <v>263897</v>
          </cell>
          <cell r="Q103">
            <v>3.5</v>
          </cell>
          <cell r="R103">
            <v>75399.14</v>
          </cell>
          <cell r="S103">
            <v>0</v>
          </cell>
          <cell r="T103">
            <v>0</v>
          </cell>
          <cell r="U103">
            <v>0</v>
          </cell>
          <cell r="V103">
            <v>66194</v>
          </cell>
          <cell r="W103">
            <v>1</v>
          </cell>
          <cell r="X103">
            <v>66194</v>
          </cell>
          <cell r="Y103">
            <v>0</v>
          </cell>
          <cell r="Z103">
            <v>0</v>
          </cell>
          <cell r="AA103">
            <v>66194</v>
          </cell>
          <cell r="AB103">
            <v>1</v>
          </cell>
          <cell r="AC103">
            <v>66194</v>
          </cell>
          <cell r="AD103">
            <v>2270800</v>
          </cell>
          <cell r="AE103">
            <v>49</v>
          </cell>
          <cell r="AF103">
            <v>46342.86</v>
          </cell>
          <cell r="AG103">
            <v>1485905</v>
          </cell>
          <cell r="AH103">
            <v>29.2</v>
          </cell>
          <cell r="AI103">
            <v>50887.16</v>
          </cell>
          <cell r="AJ103">
            <v>0</v>
          </cell>
          <cell r="AK103">
            <v>0</v>
          </cell>
          <cell r="AL103">
            <v>3756705</v>
          </cell>
          <cell r="AM103">
            <v>78.2</v>
          </cell>
          <cell r="AN103">
            <v>48039.71</v>
          </cell>
          <cell r="AO103">
            <v>4086796</v>
          </cell>
          <cell r="AP103">
            <v>82.7</v>
          </cell>
          <cell r="AQ103">
            <v>49417.12</v>
          </cell>
          <cell r="AR103">
            <v>279228</v>
          </cell>
          <cell r="AS103">
            <v>21</v>
          </cell>
          <cell r="AT103">
            <v>13296.57</v>
          </cell>
          <cell r="AU103">
            <v>112981</v>
          </cell>
          <cell r="AV103">
            <v>2</v>
          </cell>
          <cell r="AW103">
            <v>56490.5</v>
          </cell>
        </row>
        <row r="104">
          <cell r="B104">
            <v>108</v>
          </cell>
          <cell r="C104" t="str">
            <v>Danville City </v>
          </cell>
          <cell r="D104" t="str">
            <v>Cities</v>
          </cell>
          <cell r="E104" t="str">
            <v>LEA</v>
          </cell>
          <cell r="F104">
            <v>42411.4537037037</v>
          </cell>
          <cell r="G104" t="str">
            <v>DOE PROD</v>
          </cell>
          <cell r="H104">
            <v>582896.8</v>
          </cell>
          <cell r="I104">
            <v>7.82</v>
          </cell>
          <cell r="J104">
            <v>74539.23</v>
          </cell>
          <cell r="K104">
            <v>254547.37</v>
          </cell>
          <cell r="L104">
            <v>3.16</v>
          </cell>
          <cell r="M104">
            <v>80552.97</v>
          </cell>
          <cell r="N104">
            <v>0</v>
          </cell>
          <cell r="O104">
            <v>0</v>
          </cell>
          <cell r="P104">
            <v>837444.17</v>
          </cell>
          <cell r="Q104">
            <v>10.98</v>
          </cell>
          <cell r="R104">
            <v>76269.96</v>
          </cell>
          <cell r="S104">
            <v>429650.85</v>
          </cell>
          <cell r="T104">
            <v>6.88</v>
          </cell>
          <cell r="U104">
            <v>62449.25</v>
          </cell>
          <cell r="V104">
            <v>312660.73</v>
          </cell>
          <cell r="W104">
            <v>4.32</v>
          </cell>
          <cell r="X104">
            <v>72375.17</v>
          </cell>
          <cell r="Y104">
            <v>0</v>
          </cell>
          <cell r="Z104">
            <v>0</v>
          </cell>
          <cell r="AA104">
            <v>742311.58</v>
          </cell>
          <cell r="AB104">
            <v>11.2</v>
          </cell>
          <cell r="AC104">
            <v>66277.82</v>
          </cell>
          <cell r="AD104">
            <v>13647901.61</v>
          </cell>
          <cell r="AE104">
            <v>296.54</v>
          </cell>
          <cell r="AF104">
            <v>46023.81</v>
          </cell>
          <cell r="AG104">
            <v>9206031.65</v>
          </cell>
          <cell r="AH104">
            <v>182.85</v>
          </cell>
          <cell r="AI104">
            <v>50347.45</v>
          </cell>
          <cell r="AJ104">
            <v>0</v>
          </cell>
          <cell r="AK104">
            <v>0</v>
          </cell>
          <cell r="AL104">
            <v>22853933.26</v>
          </cell>
          <cell r="AM104">
            <v>479.39</v>
          </cell>
          <cell r="AN104">
            <v>47672.95</v>
          </cell>
          <cell r="AO104">
            <v>24433689.01</v>
          </cell>
          <cell r="AP104">
            <v>501.57</v>
          </cell>
          <cell r="AQ104">
            <v>48714.41</v>
          </cell>
          <cell r="AR104">
            <v>1764345.46</v>
          </cell>
          <cell r="AS104">
            <v>113.68</v>
          </cell>
          <cell r="AT104">
            <v>15520.28</v>
          </cell>
          <cell r="AU104">
            <v>2061632.95</v>
          </cell>
          <cell r="AV104">
            <v>44.28</v>
          </cell>
          <cell r="AW104">
            <v>46559.01</v>
          </cell>
        </row>
        <row r="105">
          <cell r="B105">
            <v>109</v>
          </cell>
          <cell r="C105" t="str">
            <v>Falls Church City </v>
          </cell>
          <cell r="D105" t="str">
            <v>Cities</v>
          </cell>
          <cell r="E105" t="str">
            <v>LEA</v>
          </cell>
          <cell r="F105">
            <v>42411.4537037037</v>
          </cell>
          <cell r="G105" t="str">
            <v>DOE PROD</v>
          </cell>
          <cell r="H105">
            <v>367917.33</v>
          </cell>
          <cell r="I105">
            <v>3</v>
          </cell>
          <cell r="J105">
            <v>122639.11</v>
          </cell>
          <cell r="K105">
            <v>146640</v>
          </cell>
          <cell r="L105">
            <v>1</v>
          </cell>
          <cell r="M105">
            <v>146640</v>
          </cell>
          <cell r="N105">
            <v>0</v>
          </cell>
          <cell r="O105">
            <v>0</v>
          </cell>
          <cell r="P105">
            <v>514557.33</v>
          </cell>
          <cell r="Q105">
            <v>4</v>
          </cell>
          <cell r="R105">
            <v>128639.33</v>
          </cell>
          <cell r="S105">
            <v>340042.04</v>
          </cell>
          <cell r="T105">
            <v>3.5</v>
          </cell>
          <cell r="U105">
            <v>97154.87</v>
          </cell>
          <cell r="V105">
            <v>224220.71</v>
          </cell>
          <cell r="W105">
            <v>2.2</v>
          </cell>
          <cell r="X105">
            <v>101918.5</v>
          </cell>
          <cell r="Y105">
            <v>0</v>
          </cell>
          <cell r="Z105">
            <v>0</v>
          </cell>
          <cell r="AA105">
            <v>564262.75</v>
          </cell>
          <cell r="AB105">
            <v>5.7</v>
          </cell>
          <cell r="AC105">
            <v>98993.46</v>
          </cell>
          <cell r="AD105">
            <v>10760925.54</v>
          </cell>
          <cell r="AE105">
            <v>157.4</v>
          </cell>
          <cell r="AF105">
            <v>68366.74</v>
          </cell>
          <cell r="AG105">
            <v>6824375.44</v>
          </cell>
          <cell r="AH105">
            <v>94.95</v>
          </cell>
          <cell r="AI105">
            <v>71873.36</v>
          </cell>
          <cell r="AJ105">
            <v>0</v>
          </cell>
          <cell r="AK105">
            <v>0</v>
          </cell>
          <cell r="AL105">
            <v>17585300.98</v>
          </cell>
          <cell r="AM105">
            <v>252.35</v>
          </cell>
          <cell r="AN105">
            <v>69686.15</v>
          </cell>
          <cell r="AO105">
            <v>18664121.06</v>
          </cell>
          <cell r="AP105">
            <v>262.05</v>
          </cell>
          <cell r="AQ105">
            <v>71223.51</v>
          </cell>
          <cell r="AR105">
            <v>1870996.02</v>
          </cell>
          <cell r="AS105">
            <v>63.35</v>
          </cell>
          <cell r="AT105">
            <v>29534.27</v>
          </cell>
          <cell r="AU105">
            <v>176037.41</v>
          </cell>
          <cell r="AV105">
            <v>3</v>
          </cell>
          <cell r="AW105">
            <v>58679.14</v>
          </cell>
        </row>
        <row r="106">
          <cell r="B106">
            <v>110</v>
          </cell>
          <cell r="C106" t="str">
            <v>Fredericksburg City </v>
          </cell>
          <cell r="D106" t="str">
            <v>Cities</v>
          </cell>
          <cell r="E106" t="str">
            <v>LEA</v>
          </cell>
          <cell r="F106">
            <v>42411.4537037037</v>
          </cell>
          <cell r="G106" t="str">
            <v>DOE PROD</v>
          </cell>
          <cell r="H106">
            <v>321664.08</v>
          </cell>
          <cell r="I106">
            <v>3</v>
          </cell>
          <cell r="J106">
            <v>107221.36</v>
          </cell>
          <cell r="K106">
            <v>114550.08</v>
          </cell>
          <cell r="L106">
            <v>1</v>
          </cell>
          <cell r="M106">
            <v>114550.08</v>
          </cell>
          <cell r="N106">
            <v>0</v>
          </cell>
          <cell r="O106">
            <v>0</v>
          </cell>
          <cell r="P106">
            <v>436214.16</v>
          </cell>
          <cell r="Q106">
            <v>4</v>
          </cell>
          <cell r="R106">
            <v>109053.54</v>
          </cell>
          <cell r="S106">
            <v>538315</v>
          </cell>
          <cell r="T106">
            <v>6</v>
          </cell>
          <cell r="U106">
            <v>89719.17</v>
          </cell>
          <cell r="V106">
            <v>174999.84</v>
          </cell>
          <cell r="W106">
            <v>2</v>
          </cell>
          <cell r="X106">
            <v>87499.92</v>
          </cell>
          <cell r="Y106">
            <v>0</v>
          </cell>
          <cell r="Z106">
            <v>0</v>
          </cell>
          <cell r="AA106">
            <v>713314.84</v>
          </cell>
          <cell r="AB106">
            <v>8</v>
          </cell>
          <cell r="AC106">
            <v>89164.36</v>
          </cell>
          <cell r="AD106">
            <v>10837336.96</v>
          </cell>
          <cell r="AE106">
            <v>208</v>
          </cell>
          <cell r="AF106">
            <v>52102.58</v>
          </cell>
          <cell r="AG106">
            <v>4277266.41</v>
          </cell>
          <cell r="AH106">
            <v>85.5</v>
          </cell>
          <cell r="AI106">
            <v>50026.51</v>
          </cell>
          <cell r="AJ106">
            <v>0</v>
          </cell>
          <cell r="AK106">
            <v>0</v>
          </cell>
          <cell r="AL106">
            <v>15114603.37</v>
          </cell>
          <cell r="AM106">
            <v>293.5</v>
          </cell>
          <cell r="AN106">
            <v>51497.8</v>
          </cell>
          <cell r="AO106">
            <v>16264132.37</v>
          </cell>
          <cell r="AP106">
            <v>305.5</v>
          </cell>
          <cell r="AQ106">
            <v>53237.75</v>
          </cell>
          <cell r="AR106">
            <v>1639937.97</v>
          </cell>
          <cell r="AS106">
            <v>82.5</v>
          </cell>
          <cell r="AT106">
            <v>19878.04</v>
          </cell>
          <cell r="AU106">
            <v>871709.94</v>
          </cell>
          <cell r="AV106">
            <v>26</v>
          </cell>
          <cell r="AW106">
            <v>33527.31</v>
          </cell>
        </row>
        <row r="107">
          <cell r="B107">
            <v>111</v>
          </cell>
          <cell r="C107" t="str">
            <v>Galax City </v>
          </cell>
          <cell r="D107" t="str">
            <v>Cities</v>
          </cell>
          <cell r="E107" t="str">
            <v>LEA</v>
          </cell>
          <cell r="F107">
            <v>42411.4537037037</v>
          </cell>
          <cell r="G107" t="str">
            <v>DOE PROD</v>
          </cell>
          <cell r="H107">
            <v>148004.04</v>
          </cell>
          <cell r="I107">
            <v>2</v>
          </cell>
          <cell r="J107">
            <v>74002.02</v>
          </cell>
          <cell r="K107">
            <v>75999</v>
          </cell>
          <cell r="L107">
            <v>1</v>
          </cell>
          <cell r="M107">
            <v>75999</v>
          </cell>
          <cell r="N107">
            <v>0</v>
          </cell>
          <cell r="O107">
            <v>0</v>
          </cell>
          <cell r="P107">
            <v>224003.04</v>
          </cell>
          <cell r="Q107">
            <v>3</v>
          </cell>
          <cell r="R107">
            <v>74667.68</v>
          </cell>
          <cell r="S107">
            <v>116765.04</v>
          </cell>
          <cell r="T107">
            <v>2</v>
          </cell>
          <cell r="U107">
            <v>58382.52</v>
          </cell>
          <cell r="V107">
            <v>69071.04</v>
          </cell>
          <cell r="W107">
            <v>1</v>
          </cell>
          <cell r="X107">
            <v>69071.04</v>
          </cell>
          <cell r="Y107">
            <v>0</v>
          </cell>
          <cell r="Z107">
            <v>0</v>
          </cell>
          <cell r="AA107">
            <v>185836.08</v>
          </cell>
          <cell r="AB107">
            <v>3</v>
          </cell>
          <cell r="AC107">
            <v>61945.36</v>
          </cell>
          <cell r="AD107">
            <v>2991737.3</v>
          </cell>
          <cell r="AE107">
            <v>66.69</v>
          </cell>
          <cell r="AF107">
            <v>44860.36</v>
          </cell>
          <cell r="AG107">
            <v>2133426.81</v>
          </cell>
          <cell r="AH107">
            <v>41.79</v>
          </cell>
          <cell r="AI107">
            <v>51051.13</v>
          </cell>
          <cell r="AJ107">
            <v>0</v>
          </cell>
          <cell r="AK107">
            <v>0</v>
          </cell>
          <cell r="AL107">
            <v>5125164.11</v>
          </cell>
          <cell r="AM107">
            <v>108.48</v>
          </cell>
          <cell r="AN107">
            <v>47245.24</v>
          </cell>
          <cell r="AO107">
            <v>5535003.23</v>
          </cell>
          <cell r="AP107">
            <v>114.48</v>
          </cell>
          <cell r="AQ107">
            <v>48349.08</v>
          </cell>
          <cell r="AR107">
            <v>313741.13</v>
          </cell>
          <cell r="AS107">
            <v>20.36</v>
          </cell>
          <cell r="AT107">
            <v>15409.68</v>
          </cell>
          <cell r="AU107">
            <v>282414.88</v>
          </cell>
          <cell r="AV107">
            <v>5.78</v>
          </cell>
          <cell r="AW107">
            <v>48860.71</v>
          </cell>
        </row>
        <row r="108">
          <cell r="B108">
            <v>112</v>
          </cell>
          <cell r="C108" t="str">
            <v>Hampton City </v>
          </cell>
          <cell r="D108" t="str">
            <v>Cities</v>
          </cell>
          <cell r="E108" t="str">
            <v>LEA</v>
          </cell>
          <cell r="F108">
            <v>42411.4537037037</v>
          </cell>
          <cell r="G108" t="str">
            <v>DOE PROD</v>
          </cell>
          <cell r="H108">
            <v>2038594.04</v>
          </cell>
          <cell r="I108">
            <v>23.8</v>
          </cell>
          <cell r="J108">
            <v>85655.21</v>
          </cell>
          <cell r="K108">
            <v>633451.67</v>
          </cell>
          <cell r="L108">
            <v>7.4</v>
          </cell>
          <cell r="M108">
            <v>85601.58</v>
          </cell>
          <cell r="N108">
            <v>0</v>
          </cell>
          <cell r="O108">
            <v>0</v>
          </cell>
          <cell r="P108">
            <v>2672045.71</v>
          </cell>
          <cell r="Q108">
            <v>31.2</v>
          </cell>
          <cell r="R108">
            <v>85642.49</v>
          </cell>
          <cell r="S108">
            <v>1994611.7</v>
          </cell>
          <cell r="T108">
            <v>33.47</v>
          </cell>
          <cell r="U108">
            <v>59594.02</v>
          </cell>
          <cell r="V108">
            <v>1502677.98</v>
          </cell>
          <cell r="W108">
            <v>21.27</v>
          </cell>
          <cell r="X108">
            <v>70647.77</v>
          </cell>
          <cell r="Y108">
            <v>0</v>
          </cell>
          <cell r="Z108">
            <v>0</v>
          </cell>
          <cell r="AA108">
            <v>3497289.68</v>
          </cell>
          <cell r="AB108">
            <v>54.74</v>
          </cell>
          <cell r="AC108">
            <v>63889.11</v>
          </cell>
          <cell r="AD108">
            <v>46081955.28</v>
          </cell>
          <cell r="AE108">
            <v>981.51</v>
          </cell>
          <cell r="AF108">
            <v>46950.06</v>
          </cell>
          <cell r="AG108">
            <v>31939017.14</v>
          </cell>
          <cell r="AH108">
            <v>663.94</v>
          </cell>
          <cell r="AI108">
            <v>48105.28</v>
          </cell>
          <cell r="AJ108">
            <v>0</v>
          </cell>
          <cell r="AK108">
            <v>0</v>
          </cell>
          <cell r="AL108">
            <v>78020972.42</v>
          </cell>
          <cell r="AM108">
            <v>1645.45</v>
          </cell>
          <cell r="AN108">
            <v>47416.19</v>
          </cell>
          <cell r="AO108">
            <v>84190307.81</v>
          </cell>
          <cell r="AP108">
            <v>1731.39</v>
          </cell>
          <cell r="AQ108">
            <v>48625.85</v>
          </cell>
          <cell r="AR108">
            <v>4283597.98</v>
          </cell>
          <cell r="AS108">
            <v>220.32</v>
          </cell>
          <cell r="AT108">
            <v>19442.62</v>
          </cell>
          <cell r="AU108">
            <v>2346915.97</v>
          </cell>
          <cell r="AV108">
            <v>111.83</v>
          </cell>
          <cell r="AW108">
            <v>20986.46</v>
          </cell>
        </row>
        <row r="109">
          <cell r="B109">
            <v>113</v>
          </cell>
          <cell r="C109" t="str">
            <v>Harrisonburg City </v>
          </cell>
          <cell r="D109" t="str">
            <v>Cities</v>
          </cell>
          <cell r="E109" t="str">
            <v>LEA</v>
          </cell>
          <cell r="F109">
            <v>42411.4537037037</v>
          </cell>
          <cell r="G109" t="str">
            <v>DOE PROD</v>
          </cell>
          <cell r="H109">
            <v>592446.03</v>
          </cell>
          <cell r="I109">
            <v>6.5</v>
          </cell>
          <cell r="J109">
            <v>91145.54</v>
          </cell>
          <cell r="K109">
            <v>159618.31</v>
          </cell>
          <cell r="L109">
            <v>1.5</v>
          </cell>
          <cell r="M109">
            <v>106412.21</v>
          </cell>
          <cell r="N109">
            <v>0</v>
          </cell>
          <cell r="O109">
            <v>0</v>
          </cell>
          <cell r="P109">
            <v>752064.34</v>
          </cell>
          <cell r="Q109">
            <v>8</v>
          </cell>
          <cell r="R109">
            <v>94008.04</v>
          </cell>
          <cell r="S109">
            <v>494275.46</v>
          </cell>
          <cell r="T109">
            <v>7.5</v>
          </cell>
          <cell r="U109">
            <v>65903.39</v>
          </cell>
          <cell r="V109">
            <v>368949.13</v>
          </cell>
          <cell r="W109">
            <v>4.5</v>
          </cell>
          <cell r="X109">
            <v>81988.7</v>
          </cell>
          <cell r="Y109">
            <v>0</v>
          </cell>
          <cell r="Z109">
            <v>0</v>
          </cell>
          <cell r="AA109">
            <v>863224.59</v>
          </cell>
          <cell r="AB109">
            <v>12</v>
          </cell>
          <cell r="AC109">
            <v>71935.38</v>
          </cell>
          <cell r="AD109">
            <v>15284739.25</v>
          </cell>
          <cell r="AE109">
            <v>366.52</v>
          </cell>
          <cell r="AF109">
            <v>41702.33</v>
          </cell>
          <cell r="AG109">
            <v>8334601.78</v>
          </cell>
          <cell r="AH109">
            <v>175.5</v>
          </cell>
          <cell r="AI109">
            <v>47490.61</v>
          </cell>
          <cell r="AJ109">
            <v>0</v>
          </cell>
          <cell r="AK109">
            <v>0</v>
          </cell>
          <cell r="AL109">
            <v>23619341.03</v>
          </cell>
          <cell r="AM109">
            <v>542.02</v>
          </cell>
          <cell r="AN109">
            <v>43576.51</v>
          </cell>
          <cell r="AO109">
            <v>25234629.96</v>
          </cell>
          <cell r="AP109">
            <v>562.02</v>
          </cell>
          <cell r="AQ109">
            <v>44899.88</v>
          </cell>
          <cell r="AR109">
            <v>1488634.25</v>
          </cell>
          <cell r="AS109">
            <v>102</v>
          </cell>
          <cell r="AT109">
            <v>14594.45</v>
          </cell>
          <cell r="AU109">
            <v>1286994.98</v>
          </cell>
          <cell r="AV109">
            <v>28</v>
          </cell>
          <cell r="AW109">
            <v>45964.11</v>
          </cell>
        </row>
        <row r="110">
          <cell r="B110">
            <v>114</v>
          </cell>
          <cell r="C110" t="str">
            <v>Hopewell City </v>
          </cell>
          <cell r="D110" t="str">
            <v>Cities</v>
          </cell>
          <cell r="E110" t="str">
            <v>LEA</v>
          </cell>
          <cell r="F110">
            <v>42411.4537037037</v>
          </cell>
          <cell r="G110" t="str">
            <v>DOE PROD</v>
          </cell>
          <cell r="H110">
            <v>384855.39</v>
          </cell>
          <cell r="I110">
            <v>4.33</v>
          </cell>
          <cell r="J110">
            <v>88881.15</v>
          </cell>
          <cell r="K110">
            <v>108024.59</v>
          </cell>
          <cell r="L110">
            <v>1.33</v>
          </cell>
          <cell r="M110">
            <v>81221.5</v>
          </cell>
          <cell r="N110">
            <v>0</v>
          </cell>
          <cell r="O110">
            <v>0</v>
          </cell>
          <cell r="P110">
            <v>492879.98</v>
          </cell>
          <cell r="Q110">
            <v>5.66</v>
          </cell>
          <cell r="R110">
            <v>87081.27</v>
          </cell>
          <cell r="S110">
            <v>371531.64</v>
          </cell>
          <cell r="T110">
            <v>5.67</v>
          </cell>
          <cell r="U110">
            <v>65525.86</v>
          </cell>
          <cell r="V110">
            <v>329347</v>
          </cell>
          <cell r="W110">
            <v>5.5</v>
          </cell>
          <cell r="X110">
            <v>59881.27</v>
          </cell>
          <cell r="Y110">
            <v>0</v>
          </cell>
          <cell r="Z110">
            <v>0</v>
          </cell>
          <cell r="AA110">
            <v>700878.64</v>
          </cell>
          <cell r="AB110">
            <v>11.17</v>
          </cell>
          <cell r="AC110">
            <v>62746.52</v>
          </cell>
          <cell r="AD110">
            <v>11834340.18</v>
          </cell>
          <cell r="AE110">
            <v>246.25</v>
          </cell>
          <cell r="AF110">
            <v>48058.23</v>
          </cell>
          <cell r="AG110">
            <v>4977116.45</v>
          </cell>
          <cell r="AH110">
            <v>123.7</v>
          </cell>
          <cell r="AI110">
            <v>40235.38</v>
          </cell>
          <cell r="AJ110">
            <v>0</v>
          </cell>
          <cell r="AK110">
            <v>0</v>
          </cell>
          <cell r="AL110">
            <v>16811456.63</v>
          </cell>
          <cell r="AM110">
            <v>369.95</v>
          </cell>
          <cell r="AN110">
            <v>45442.51</v>
          </cell>
          <cell r="AO110">
            <v>18005215.25</v>
          </cell>
          <cell r="AP110">
            <v>386.78</v>
          </cell>
          <cell r="AQ110">
            <v>46551.57</v>
          </cell>
          <cell r="AR110">
            <v>1110624.13</v>
          </cell>
          <cell r="AS110">
            <v>65</v>
          </cell>
          <cell r="AT110">
            <v>17086.53</v>
          </cell>
          <cell r="AU110">
            <v>810306.98</v>
          </cell>
          <cell r="AV110">
            <v>21</v>
          </cell>
          <cell r="AW110">
            <v>38586.05</v>
          </cell>
        </row>
        <row r="111">
          <cell r="B111">
            <v>115</v>
          </cell>
          <cell r="C111" t="str">
            <v>Lynchburg City </v>
          </cell>
          <cell r="D111" t="str">
            <v>Cities</v>
          </cell>
          <cell r="E111" t="str">
            <v>LEA</v>
          </cell>
          <cell r="F111">
            <v>42411.4537037037</v>
          </cell>
          <cell r="G111" t="str">
            <v>DOE PROD</v>
          </cell>
          <cell r="H111">
            <v>1110687</v>
          </cell>
          <cell r="I111">
            <v>12</v>
          </cell>
          <cell r="J111">
            <v>92557.25</v>
          </cell>
          <cell r="K111">
            <v>296996.04</v>
          </cell>
          <cell r="L111">
            <v>2.75</v>
          </cell>
          <cell r="M111">
            <v>107998.56</v>
          </cell>
          <cell r="N111">
            <v>0</v>
          </cell>
          <cell r="O111">
            <v>0</v>
          </cell>
          <cell r="P111">
            <v>1407683.04</v>
          </cell>
          <cell r="Q111">
            <v>14.75</v>
          </cell>
          <cell r="R111">
            <v>95436.14</v>
          </cell>
          <cell r="S111">
            <v>562718.76</v>
          </cell>
          <cell r="T111">
            <v>9.6</v>
          </cell>
          <cell r="U111">
            <v>58616.54</v>
          </cell>
          <cell r="V111">
            <v>561880.58</v>
          </cell>
          <cell r="W111">
            <v>9.2</v>
          </cell>
          <cell r="X111">
            <v>61073.98</v>
          </cell>
          <cell r="Y111">
            <v>0</v>
          </cell>
          <cell r="Z111">
            <v>0</v>
          </cell>
          <cell r="AA111">
            <v>1124599.34</v>
          </cell>
          <cell r="AB111">
            <v>18.8</v>
          </cell>
          <cell r="AC111">
            <v>59819.11</v>
          </cell>
          <cell r="AD111">
            <v>22560906.67</v>
          </cell>
          <cell r="AE111">
            <v>521.14</v>
          </cell>
          <cell r="AF111">
            <v>43291.45</v>
          </cell>
          <cell r="AG111">
            <v>14508892.52</v>
          </cell>
          <cell r="AH111">
            <v>261.96</v>
          </cell>
          <cell r="AI111">
            <v>55385.91</v>
          </cell>
          <cell r="AJ111">
            <v>0</v>
          </cell>
          <cell r="AK111">
            <v>0</v>
          </cell>
          <cell r="AL111">
            <v>37069799.19</v>
          </cell>
          <cell r="AM111">
            <v>783.1</v>
          </cell>
          <cell r="AN111">
            <v>47337.25</v>
          </cell>
          <cell r="AO111">
            <v>39602081.57</v>
          </cell>
          <cell r="AP111">
            <v>816.65</v>
          </cell>
          <cell r="AQ111">
            <v>48493.33</v>
          </cell>
          <cell r="AR111">
            <v>2755596.7</v>
          </cell>
          <cell r="AS111">
            <v>191.4</v>
          </cell>
          <cell r="AT111">
            <v>14397.06</v>
          </cell>
          <cell r="AU111">
            <v>1619272.79</v>
          </cell>
          <cell r="AV111">
            <v>58</v>
          </cell>
          <cell r="AW111">
            <v>27918.5</v>
          </cell>
        </row>
        <row r="112">
          <cell r="B112">
            <v>116</v>
          </cell>
          <cell r="C112" t="str">
            <v>Martinsville City </v>
          </cell>
          <cell r="D112" t="str">
            <v>Cities</v>
          </cell>
          <cell r="E112" t="str">
            <v>LEA</v>
          </cell>
          <cell r="F112">
            <v>42411.4537037037</v>
          </cell>
          <cell r="G112" t="str">
            <v>DOE PROD</v>
          </cell>
          <cell r="H112">
            <v>251448.58</v>
          </cell>
          <cell r="I112">
            <v>3</v>
          </cell>
          <cell r="J112">
            <v>83816.19</v>
          </cell>
          <cell r="K112">
            <v>83444.21</v>
          </cell>
          <cell r="L112">
            <v>1</v>
          </cell>
          <cell r="M112">
            <v>83444.21</v>
          </cell>
          <cell r="N112">
            <v>0</v>
          </cell>
          <cell r="O112">
            <v>0</v>
          </cell>
          <cell r="P112">
            <v>334892.79</v>
          </cell>
          <cell r="Q112">
            <v>4</v>
          </cell>
          <cell r="R112">
            <v>83723.2</v>
          </cell>
          <cell r="S112">
            <v>124250.62</v>
          </cell>
          <cell r="T112">
            <v>2</v>
          </cell>
          <cell r="U112">
            <v>62125.31</v>
          </cell>
          <cell r="V112">
            <v>209793.04</v>
          </cell>
          <cell r="W112">
            <v>3</v>
          </cell>
          <cell r="X112">
            <v>69931.01</v>
          </cell>
          <cell r="Y112">
            <v>0</v>
          </cell>
          <cell r="Z112">
            <v>0</v>
          </cell>
          <cell r="AA112">
            <v>334043.66</v>
          </cell>
          <cell r="AB112">
            <v>5</v>
          </cell>
          <cell r="AC112">
            <v>66808.73</v>
          </cell>
          <cell r="AD112">
            <v>5114974.06</v>
          </cell>
          <cell r="AE112">
            <v>113.72</v>
          </cell>
          <cell r="AF112">
            <v>44978.67</v>
          </cell>
          <cell r="AG112">
            <v>3750859.08</v>
          </cell>
          <cell r="AH112">
            <v>75.93</v>
          </cell>
          <cell r="AI112">
            <v>49398.91</v>
          </cell>
          <cell r="AJ112">
            <v>0</v>
          </cell>
          <cell r="AK112">
            <v>0</v>
          </cell>
          <cell r="AL112">
            <v>8865833.14</v>
          </cell>
          <cell r="AM112">
            <v>189.65</v>
          </cell>
          <cell r="AN112">
            <v>46748.4</v>
          </cell>
          <cell r="AO112">
            <v>9534769.59</v>
          </cell>
          <cell r="AP112">
            <v>198.65</v>
          </cell>
          <cell r="AQ112">
            <v>47997.83</v>
          </cell>
          <cell r="AR112">
            <v>577465.68</v>
          </cell>
          <cell r="AS112">
            <v>35.5</v>
          </cell>
          <cell r="AT112">
            <v>16266.64</v>
          </cell>
          <cell r="AU112">
            <v>597280.92</v>
          </cell>
          <cell r="AV112">
            <v>13.76</v>
          </cell>
          <cell r="AW112">
            <v>43407.04</v>
          </cell>
        </row>
        <row r="113">
          <cell r="B113">
            <v>117</v>
          </cell>
          <cell r="C113" t="str">
            <v>Newport News City </v>
          </cell>
          <cell r="D113" t="str">
            <v>Cities</v>
          </cell>
          <cell r="E113" t="str">
            <v>LEA</v>
          </cell>
          <cell r="F113">
            <v>42411.4537037037</v>
          </cell>
          <cell r="G113" t="str">
            <v>DOE PROD</v>
          </cell>
          <cell r="H113">
            <v>2321807</v>
          </cell>
          <cell r="I113">
            <v>28.11</v>
          </cell>
          <cell r="J113">
            <v>82597.19</v>
          </cell>
          <cell r="K113">
            <v>1167672</v>
          </cell>
          <cell r="L113">
            <v>11.36</v>
          </cell>
          <cell r="M113">
            <v>102788.03</v>
          </cell>
          <cell r="N113">
            <v>0</v>
          </cell>
          <cell r="O113">
            <v>0</v>
          </cell>
          <cell r="P113">
            <v>3489479</v>
          </cell>
          <cell r="Q113">
            <v>39.47</v>
          </cell>
          <cell r="R113">
            <v>88408.39</v>
          </cell>
          <cell r="S113">
            <v>2223351</v>
          </cell>
          <cell r="T113">
            <v>31.27</v>
          </cell>
          <cell r="U113">
            <v>71101.73</v>
          </cell>
          <cell r="V113">
            <v>3425715</v>
          </cell>
          <cell r="W113">
            <v>45.73</v>
          </cell>
          <cell r="X113">
            <v>74911.76</v>
          </cell>
          <cell r="Y113">
            <v>0</v>
          </cell>
          <cell r="Z113">
            <v>0</v>
          </cell>
          <cell r="AA113">
            <v>5649066</v>
          </cell>
          <cell r="AB113">
            <v>77</v>
          </cell>
          <cell r="AC113">
            <v>73364.49</v>
          </cell>
          <cell r="AD113">
            <v>58218117</v>
          </cell>
          <cell r="AE113">
            <v>1201.99</v>
          </cell>
          <cell r="AF113">
            <v>48434.78</v>
          </cell>
          <cell r="AG113">
            <v>46629392</v>
          </cell>
          <cell r="AH113">
            <v>892.3</v>
          </cell>
          <cell r="AI113">
            <v>52257.53</v>
          </cell>
          <cell r="AJ113">
            <v>0</v>
          </cell>
          <cell r="AK113">
            <v>0</v>
          </cell>
          <cell r="AL113">
            <v>104847509</v>
          </cell>
          <cell r="AM113">
            <v>2094.29</v>
          </cell>
          <cell r="AN113">
            <v>50063.51</v>
          </cell>
          <cell r="AO113">
            <v>113986054</v>
          </cell>
          <cell r="AP113">
            <v>2210.76</v>
          </cell>
          <cell r="AQ113">
            <v>51559.67</v>
          </cell>
          <cell r="AR113">
            <v>7422116</v>
          </cell>
          <cell r="AS113">
            <v>350.5</v>
          </cell>
          <cell r="AT113">
            <v>21175.79</v>
          </cell>
          <cell r="AU113">
            <v>7619245</v>
          </cell>
          <cell r="AV113">
            <v>148.6</v>
          </cell>
          <cell r="AW113">
            <v>51273.52</v>
          </cell>
        </row>
        <row r="114">
          <cell r="B114">
            <v>118</v>
          </cell>
          <cell r="C114" t="str">
            <v>Norfolk City </v>
          </cell>
          <cell r="D114" t="str">
            <v>Cities</v>
          </cell>
          <cell r="E114" t="str">
            <v>LEA</v>
          </cell>
          <cell r="F114">
            <v>42411.4537037037</v>
          </cell>
          <cell r="G114" t="str">
            <v>DOE PROD</v>
          </cell>
          <cell r="H114">
            <v>3574164.16</v>
          </cell>
          <cell r="I114">
            <v>37</v>
          </cell>
          <cell r="J114">
            <v>96599.03</v>
          </cell>
          <cell r="K114">
            <v>1052826.93</v>
          </cell>
          <cell r="L114">
            <v>11</v>
          </cell>
          <cell r="M114">
            <v>95711.54</v>
          </cell>
          <cell r="N114">
            <v>0</v>
          </cell>
          <cell r="O114">
            <v>0</v>
          </cell>
          <cell r="P114">
            <v>4626991.09</v>
          </cell>
          <cell r="Q114">
            <v>48</v>
          </cell>
          <cell r="R114">
            <v>96395.65</v>
          </cell>
          <cell r="S114">
            <v>2375963.05</v>
          </cell>
          <cell r="T114">
            <v>34</v>
          </cell>
          <cell r="U114">
            <v>69881.27</v>
          </cell>
          <cell r="V114">
            <v>1827606.7</v>
          </cell>
          <cell r="W114">
            <v>25.3</v>
          </cell>
          <cell r="X114">
            <v>72237.42</v>
          </cell>
          <cell r="Y114">
            <v>0</v>
          </cell>
          <cell r="Z114">
            <v>0</v>
          </cell>
          <cell r="AA114">
            <v>4203569.75</v>
          </cell>
          <cell r="AB114">
            <v>59.3</v>
          </cell>
          <cell r="AC114">
            <v>70886.51</v>
          </cell>
          <cell r="AD114">
            <v>84960863.63</v>
          </cell>
          <cell r="AE114">
            <v>1743.42</v>
          </cell>
          <cell r="AF114">
            <v>48732.3</v>
          </cell>
          <cell r="AG114">
            <v>42501411.08</v>
          </cell>
          <cell r="AH114">
            <v>905.54</v>
          </cell>
          <cell r="AI114">
            <v>46934.88</v>
          </cell>
          <cell r="AJ114">
            <v>0</v>
          </cell>
          <cell r="AK114">
            <v>0</v>
          </cell>
          <cell r="AL114">
            <v>127462274.71</v>
          </cell>
          <cell r="AM114">
            <v>2648.96</v>
          </cell>
          <cell r="AN114">
            <v>48117.86</v>
          </cell>
          <cell r="AO114">
            <v>136292835.55</v>
          </cell>
          <cell r="AP114">
            <v>2756.26</v>
          </cell>
          <cell r="AQ114">
            <v>49448.47</v>
          </cell>
          <cell r="AR114">
            <v>7531979.31</v>
          </cell>
          <cell r="AS114">
            <v>504.64</v>
          </cell>
          <cell r="AT114">
            <v>14925.45</v>
          </cell>
          <cell r="AU114">
            <v>11643239.79</v>
          </cell>
          <cell r="AV114">
            <v>260</v>
          </cell>
          <cell r="AW114">
            <v>44781.69</v>
          </cell>
        </row>
        <row r="115">
          <cell r="B115">
            <v>119</v>
          </cell>
          <cell r="C115" t="str">
            <v>Norton City </v>
          </cell>
          <cell r="D115" t="str">
            <v>Cities</v>
          </cell>
          <cell r="E115" t="str">
            <v>LEA</v>
          </cell>
          <cell r="F115">
            <v>42411.4537037037</v>
          </cell>
          <cell r="G115" t="str">
            <v>DOE PROD</v>
          </cell>
          <cell r="H115">
            <v>72849</v>
          </cell>
          <cell r="I115">
            <v>1</v>
          </cell>
          <cell r="J115">
            <v>72849</v>
          </cell>
          <cell r="K115">
            <v>81225</v>
          </cell>
          <cell r="L115">
            <v>1</v>
          </cell>
          <cell r="M115">
            <v>81225</v>
          </cell>
          <cell r="N115">
            <v>0</v>
          </cell>
          <cell r="O115">
            <v>0</v>
          </cell>
          <cell r="P115">
            <v>154074</v>
          </cell>
          <cell r="Q115">
            <v>2</v>
          </cell>
          <cell r="R115">
            <v>77037</v>
          </cell>
          <cell r="S115">
            <v>66764.16</v>
          </cell>
          <cell r="T115">
            <v>1</v>
          </cell>
          <cell r="U115">
            <v>66764.16</v>
          </cell>
          <cell r="V115">
            <v>19688.14</v>
          </cell>
          <cell r="W115">
            <v>0.4</v>
          </cell>
          <cell r="X115">
            <v>49220.35</v>
          </cell>
          <cell r="Y115">
            <v>0</v>
          </cell>
          <cell r="Z115">
            <v>0</v>
          </cell>
          <cell r="AA115">
            <v>86452.3</v>
          </cell>
          <cell r="AB115">
            <v>1.4</v>
          </cell>
          <cell r="AC115">
            <v>61751.64</v>
          </cell>
          <cell r="AD115">
            <v>1579997.64</v>
          </cell>
          <cell r="AE115">
            <v>42.06</v>
          </cell>
          <cell r="AF115">
            <v>37565.33</v>
          </cell>
          <cell r="AG115">
            <v>1141058.6</v>
          </cell>
          <cell r="AH115">
            <v>26.55</v>
          </cell>
          <cell r="AI115">
            <v>42977.73</v>
          </cell>
          <cell r="AJ115">
            <v>0</v>
          </cell>
          <cell r="AK115">
            <v>0</v>
          </cell>
          <cell r="AL115">
            <v>2721056.24</v>
          </cell>
          <cell r="AM115">
            <v>68.61</v>
          </cell>
          <cell r="AN115">
            <v>39659.76</v>
          </cell>
          <cell r="AO115">
            <v>2961582.54</v>
          </cell>
          <cell r="AP115">
            <v>72.01</v>
          </cell>
          <cell r="AQ115">
            <v>41127.38</v>
          </cell>
          <cell r="AR115">
            <v>219292.13</v>
          </cell>
          <cell r="AS115">
            <v>15</v>
          </cell>
          <cell r="AT115">
            <v>14619.48</v>
          </cell>
          <cell r="AU115">
            <v>41855</v>
          </cell>
          <cell r="AV115">
            <v>1.25</v>
          </cell>
          <cell r="AW115">
            <v>33484</v>
          </cell>
        </row>
        <row r="116">
          <cell r="B116">
            <v>120</v>
          </cell>
          <cell r="C116" t="str">
            <v>Petersburg City </v>
          </cell>
          <cell r="D116" t="str">
            <v>Cities</v>
          </cell>
          <cell r="E116" t="str">
            <v>LEA</v>
          </cell>
          <cell r="F116">
            <v>42411.4537037037</v>
          </cell>
          <cell r="G116" t="str">
            <v>DOE PROD</v>
          </cell>
          <cell r="H116">
            <v>505467.61</v>
          </cell>
          <cell r="I116">
            <v>6.5</v>
          </cell>
          <cell r="J116">
            <v>77764.25</v>
          </cell>
          <cell r="K116">
            <v>239506</v>
          </cell>
          <cell r="L116">
            <v>3</v>
          </cell>
          <cell r="M116">
            <v>79835.33</v>
          </cell>
          <cell r="N116">
            <v>0</v>
          </cell>
          <cell r="O116">
            <v>0</v>
          </cell>
          <cell r="P116">
            <v>744973.61</v>
          </cell>
          <cell r="Q116">
            <v>9.5</v>
          </cell>
          <cell r="R116">
            <v>78418.27</v>
          </cell>
          <cell r="S116">
            <v>391619.38</v>
          </cell>
          <cell r="T116">
            <v>8</v>
          </cell>
          <cell r="U116">
            <v>48952.42</v>
          </cell>
          <cell r="V116">
            <v>264429</v>
          </cell>
          <cell r="W116">
            <v>4</v>
          </cell>
          <cell r="X116">
            <v>66107.25</v>
          </cell>
          <cell r="Y116">
            <v>0</v>
          </cell>
          <cell r="Z116">
            <v>0</v>
          </cell>
          <cell r="AA116">
            <v>656048.38</v>
          </cell>
          <cell r="AB116">
            <v>12</v>
          </cell>
          <cell r="AC116">
            <v>54670.7</v>
          </cell>
          <cell r="AD116">
            <v>8997623.49</v>
          </cell>
          <cell r="AE116">
            <v>206.5</v>
          </cell>
          <cell r="AF116">
            <v>43572.03</v>
          </cell>
          <cell r="AG116">
            <v>6158616.46</v>
          </cell>
          <cell r="AH116">
            <v>147.5</v>
          </cell>
          <cell r="AI116">
            <v>41753.33</v>
          </cell>
          <cell r="AJ116">
            <v>0</v>
          </cell>
          <cell r="AK116">
            <v>0</v>
          </cell>
          <cell r="AL116">
            <v>15156239.95</v>
          </cell>
          <cell r="AM116">
            <v>354</v>
          </cell>
          <cell r="AN116">
            <v>42814.24</v>
          </cell>
          <cell r="AO116">
            <v>16557261.94</v>
          </cell>
          <cell r="AP116">
            <v>375.5</v>
          </cell>
          <cell r="AQ116">
            <v>44093.91</v>
          </cell>
          <cell r="AR116">
            <v>715277.66</v>
          </cell>
          <cell r="AS116">
            <v>45</v>
          </cell>
          <cell r="AT116">
            <v>15895.06</v>
          </cell>
          <cell r="AU116">
            <v>979057.98</v>
          </cell>
          <cell r="AV116">
            <v>24</v>
          </cell>
          <cell r="AW116">
            <v>40794.08</v>
          </cell>
        </row>
        <row r="117">
          <cell r="B117">
            <v>121</v>
          </cell>
          <cell r="C117" t="str">
            <v>Portsmouth City </v>
          </cell>
          <cell r="D117" t="str">
            <v>Cities</v>
          </cell>
          <cell r="E117" t="str">
            <v>LEA</v>
          </cell>
          <cell r="F117">
            <v>42411.4537037037</v>
          </cell>
          <cell r="G117" t="str">
            <v>DOE PROD</v>
          </cell>
          <cell r="H117">
            <v>1722439.52</v>
          </cell>
          <cell r="I117">
            <v>19.17</v>
          </cell>
          <cell r="J117">
            <v>89850.78</v>
          </cell>
          <cell r="K117">
            <v>576523.47</v>
          </cell>
          <cell r="L117">
            <v>6</v>
          </cell>
          <cell r="M117">
            <v>96087.25</v>
          </cell>
          <cell r="N117">
            <v>0</v>
          </cell>
          <cell r="O117">
            <v>0</v>
          </cell>
          <cell r="P117">
            <v>2298962.99</v>
          </cell>
          <cell r="Q117">
            <v>25.17</v>
          </cell>
          <cell r="R117">
            <v>91337.43</v>
          </cell>
          <cell r="S117">
            <v>1133904.34</v>
          </cell>
          <cell r="T117">
            <v>16.54</v>
          </cell>
          <cell r="U117">
            <v>68555.28</v>
          </cell>
          <cell r="V117">
            <v>911693.46</v>
          </cell>
          <cell r="W117">
            <v>12.13</v>
          </cell>
          <cell r="X117">
            <v>75160.22</v>
          </cell>
          <cell r="Y117">
            <v>0</v>
          </cell>
          <cell r="Z117">
            <v>0</v>
          </cell>
          <cell r="AA117">
            <v>2045597.8</v>
          </cell>
          <cell r="AB117">
            <v>28.67</v>
          </cell>
          <cell r="AC117">
            <v>71349.77</v>
          </cell>
          <cell r="AD117">
            <v>34719440.15</v>
          </cell>
          <cell r="AE117">
            <v>677.44</v>
          </cell>
          <cell r="AF117">
            <v>51250.94</v>
          </cell>
          <cell r="AG117">
            <v>20368586.3</v>
          </cell>
          <cell r="AH117">
            <v>390.66</v>
          </cell>
          <cell r="AI117">
            <v>52138.91</v>
          </cell>
          <cell r="AJ117">
            <v>0</v>
          </cell>
          <cell r="AK117">
            <v>0</v>
          </cell>
          <cell r="AL117">
            <v>55088026.45</v>
          </cell>
          <cell r="AM117">
            <v>1068.1</v>
          </cell>
          <cell r="AN117">
            <v>51575.72</v>
          </cell>
          <cell r="AO117">
            <v>59432587.24</v>
          </cell>
          <cell r="AP117">
            <v>1121.94</v>
          </cell>
          <cell r="AQ117">
            <v>52973.05</v>
          </cell>
          <cell r="AR117">
            <v>3513527.75</v>
          </cell>
          <cell r="AS117">
            <v>181.5</v>
          </cell>
          <cell r="AT117">
            <v>19358.28</v>
          </cell>
          <cell r="AU117">
            <v>2770457.35</v>
          </cell>
          <cell r="AV117">
            <v>52.72</v>
          </cell>
          <cell r="AW117">
            <v>52550.4</v>
          </cell>
        </row>
        <row r="118">
          <cell r="B118">
            <v>122</v>
          </cell>
          <cell r="C118" t="str">
            <v>Radford City </v>
          </cell>
          <cell r="D118" t="str">
            <v>Cities</v>
          </cell>
          <cell r="E118" t="str">
            <v>LEA</v>
          </cell>
          <cell r="F118">
            <v>42411.4537037037</v>
          </cell>
          <cell r="G118" t="str">
            <v>DOE PROD</v>
          </cell>
          <cell r="H118">
            <v>188515.71</v>
          </cell>
          <cell r="I118">
            <v>2.5</v>
          </cell>
          <cell r="J118">
            <v>75406.28</v>
          </cell>
          <cell r="K118">
            <v>145204.29</v>
          </cell>
          <cell r="L118">
            <v>1.5</v>
          </cell>
          <cell r="M118">
            <v>96802.86</v>
          </cell>
          <cell r="N118">
            <v>0</v>
          </cell>
          <cell r="O118">
            <v>0</v>
          </cell>
          <cell r="P118">
            <v>333720</v>
          </cell>
          <cell r="Q118">
            <v>4</v>
          </cell>
          <cell r="R118">
            <v>83430</v>
          </cell>
          <cell r="S118">
            <v>0</v>
          </cell>
          <cell r="T118">
            <v>0</v>
          </cell>
          <cell r="U118">
            <v>0</v>
          </cell>
          <cell r="V118">
            <v>70757</v>
          </cell>
          <cell r="W118">
            <v>1</v>
          </cell>
          <cell r="X118">
            <v>70757</v>
          </cell>
          <cell r="Y118">
            <v>0</v>
          </cell>
          <cell r="Z118">
            <v>0</v>
          </cell>
          <cell r="AA118">
            <v>70757</v>
          </cell>
          <cell r="AB118">
            <v>1</v>
          </cell>
          <cell r="AC118">
            <v>70757</v>
          </cell>
          <cell r="AD118">
            <v>3572381.08</v>
          </cell>
          <cell r="AE118">
            <v>74.4</v>
          </cell>
          <cell r="AF118">
            <v>48015.87</v>
          </cell>
          <cell r="AG118">
            <v>3129436.72</v>
          </cell>
          <cell r="AH118">
            <v>58.87</v>
          </cell>
          <cell r="AI118">
            <v>53158.43</v>
          </cell>
          <cell r="AJ118">
            <v>0</v>
          </cell>
          <cell r="AK118">
            <v>0</v>
          </cell>
          <cell r="AL118">
            <v>6701817.8</v>
          </cell>
          <cell r="AM118">
            <v>133.27</v>
          </cell>
          <cell r="AN118">
            <v>50287.52</v>
          </cell>
          <cell r="AO118">
            <v>7106294.8</v>
          </cell>
          <cell r="AP118">
            <v>138.27</v>
          </cell>
          <cell r="AQ118">
            <v>51394.34</v>
          </cell>
          <cell r="AR118">
            <v>294647.75</v>
          </cell>
          <cell r="AS118">
            <v>18.99</v>
          </cell>
          <cell r="AT118">
            <v>15515.94</v>
          </cell>
          <cell r="AU118">
            <v>109621.81</v>
          </cell>
          <cell r="AV118">
            <v>3.74</v>
          </cell>
          <cell r="AW118">
            <v>29310.64</v>
          </cell>
        </row>
        <row r="119">
          <cell r="B119">
            <v>123</v>
          </cell>
          <cell r="C119" t="str">
            <v>Richmond City </v>
          </cell>
          <cell r="D119" t="str">
            <v>Cities</v>
          </cell>
          <cell r="E119" t="str">
            <v>LEA</v>
          </cell>
          <cell r="F119">
            <v>42411.4537037037</v>
          </cell>
          <cell r="G119" t="str">
            <v>DOE PROD</v>
          </cell>
          <cell r="H119">
            <v>2823569.65</v>
          </cell>
          <cell r="I119">
            <v>31.67</v>
          </cell>
          <cell r="J119">
            <v>89155.97</v>
          </cell>
          <cell r="K119">
            <v>1472408.35</v>
          </cell>
          <cell r="L119">
            <v>16.33</v>
          </cell>
          <cell r="M119">
            <v>90165.85</v>
          </cell>
          <cell r="N119">
            <v>0</v>
          </cell>
          <cell r="O119">
            <v>0</v>
          </cell>
          <cell r="P119">
            <v>4295978</v>
          </cell>
          <cell r="Q119">
            <v>48</v>
          </cell>
          <cell r="R119">
            <v>89499.54</v>
          </cell>
          <cell r="S119">
            <v>2771394.26</v>
          </cell>
          <cell r="T119">
            <v>39.28</v>
          </cell>
          <cell r="U119">
            <v>70554.84</v>
          </cell>
          <cell r="V119">
            <v>1584656.51</v>
          </cell>
          <cell r="W119">
            <v>21.72</v>
          </cell>
          <cell r="X119">
            <v>72958.4</v>
          </cell>
          <cell r="Y119">
            <v>0</v>
          </cell>
          <cell r="Z119">
            <v>0</v>
          </cell>
          <cell r="AA119">
            <v>4356050.77</v>
          </cell>
          <cell r="AB119">
            <v>61</v>
          </cell>
          <cell r="AC119">
            <v>71410.67</v>
          </cell>
          <cell r="AD119">
            <v>63640435.18</v>
          </cell>
          <cell r="AE119">
            <v>1291.09</v>
          </cell>
          <cell r="AF119">
            <v>49292.02</v>
          </cell>
          <cell r="AG119">
            <v>41241029.4</v>
          </cell>
          <cell r="AH119">
            <v>784.86</v>
          </cell>
          <cell r="AI119">
            <v>52545.71</v>
          </cell>
          <cell r="AJ119">
            <v>0</v>
          </cell>
          <cell r="AK119">
            <v>0</v>
          </cell>
          <cell r="AL119">
            <v>104881464.58</v>
          </cell>
          <cell r="AM119">
            <v>2075.95</v>
          </cell>
          <cell r="AN119">
            <v>50522.15</v>
          </cell>
          <cell r="AO119">
            <v>113533493.35</v>
          </cell>
          <cell r="AP119">
            <v>2184.95</v>
          </cell>
          <cell r="AQ119">
            <v>51961.6</v>
          </cell>
          <cell r="AR119">
            <v>5362313.86</v>
          </cell>
          <cell r="AS119">
            <v>273</v>
          </cell>
          <cell r="AT119">
            <v>19642.18</v>
          </cell>
          <cell r="AU119">
            <v>7697755.15</v>
          </cell>
          <cell r="AV119">
            <v>169.14</v>
          </cell>
          <cell r="AW119">
            <v>45511.15</v>
          </cell>
        </row>
        <row r="120">
          <cell r="B120">
            <v>124</v>
          </cell>
          <cell r="C120" t="str">
            <v>Roanoke City </v>
          </cell>
          <cell r="D120" t="str">
            <v>Cities</v>
          </cell>
          <cell r="E120" t="str">
            <v>LEA</v>
          </cell>
          <cell r="F120">
            <v>42411.4537037037</v>
          </cell>
          <cell r="G120" t="str">
            <v>DOE PROD</v>
          </cell>
          <cell r="H120">
            <v>1578763.73</v>
          </cell>
          <cell r="I120">
            <v>20</v>
          </cell>
          <cell r="J120">
            <v>78938.19</v>
          </cell>
          <cell r="K120">
            <v>763829.53</v>
          </cell>
          <cell r="L120">
            <v>7</v>
          </cell>
          <cell r="M120">
            <v>109118.5</v>
          </cell>
          <cell r="N120">
            <v>0</v>
          </cell>
          <cell r="O120">
            <v>0</v>
          </cell>
          <cell r="P120">
            <v>2342593.26</v>
          </cell>
          <cell r="Q120">
            <v>27</v>
          </cell>
          <cell r="R120">
            <v>86762.71</v>
          </cell>
          <cell r="S120">
            <v>668771.86</v>
          </cell>
          <cell r="T120">
            <v>12</v>
          </cell>
          <cell r="U120">
            <v>55730.99</v>
          </cell>
          <cell r="V120">
            <v>962091.43</v>
          </cell>
          <cell r="W120">
            <v>15</v>
          </cell>
          <cell r="X120">
            <v>64139.43</v>
          </cell>
          <cell r="Y120">
            <v>0</v>
          </cell>
          <cell r="Z120">
            <v>0</v>
          </cell>
          <cell r="AA120">
            <v>1630863.29</v>
          </cell>
          <cell r="AB120">
            <v>27</v>
          </cell>
          <cell r="AC120">
            <v>60402.34</v>
          </cell>
          <cell r="AD120">
            <v>32755385.97</v>
          </cell>
          <cell r="AE120">
            <v>687.6</v>
          </cell>
          <cell r="AF120">
            <v>47637.27</v>
          </cell>
          <cell r="AG120">
            <v>20859634.76</v>
          </cell>
          <cell r="AH120">
            <v>432.99</v>
          </cell>
          <cell r="AI120">
            <v>48175.79</v>
          </cell>
          <cell r="AJ120">
            <v>0</v>
          </cell>
          <cell r="AK120">
            <v>0</v>
          </cell>
          <cell r="AL120">
            <v>53615020.73</v>
          </cell>
          <cell r="AM120">
            <v>1120.59</v>
          </cell>
          <cell r="AN120">
            <v>47845.35</v>
          </cell>
          <cell r="AO120">
            <v>57588477.28</v>
          </cell>
          <cell r="AP120">
            <v>1174.59</v>
          </cell>
          <cell r="AQ120">
            <v>49028.58</v>
          </cell>
          <cell r="AR120">
            <v>3572915.54</v>
          </cell>
          <cell r="AS120">
            <v>285</v>
          </cell>
          <cell r="AT120">
            <v>12536.55</v>
          </cell>
          <cell r="AU120">
            <v>3681491.86</v>
          </cell>
          <cell r="AV120">
            <v>78.8</v>
          </cell>
          <cell r="AW120">
            <v>46719.44</v>
          </cell>
        </row>
        <row r="121">
          <cell r="B121">
            <v>126</v>
          </cell>
          <cell r="C121" t="str">
            <v>Staunton City </v>
          </cell>
          <cell r="D121" t="str">
            <v>Cities</v>
          </cell>
          <cell r="E121" t="str">
            <v>LEA</v>
          </cell>
          <cell r="F121">
            <v>42411.4537037037</v>
          </cell>
          <cell r="G121" t="str">
            <v>DOE PROD</v>
          </cell>
          <cell r="H121">
            <v>283739.62</v>
          </cell>
          <cell r="I121">
            <v>3.66</v>
          </cell>
          <cell r="J121">
            <v>77524.49</v>
          </cell>
          <cell r="K121">
            <v>116251.46</v>
          </cell>
          <cell r="L121">
            <v>1.34</v>
          </cell>
          <cell r="M121">
            <v>86754.82</v>
          </cell>
          <cell r="N121">
            <v>0</v>
          </cell>
          <cell r="O121">
            <v>0</v>
          </cell>
          <cell r="P121">
            <v>399991.08</v>
          </cell>
          <cell r="Q121">
            <v>5</v>
          </cell>
          <cell r="R121">
            <v>79998.22</v>
          </cell>
          <cell r="S121">
            <v>43679.34</v>
          </cell>
          <cell r="T121">
            <v>0.66</v>
          </cell>
          <cell r="U121">
            <v>66180.82</v>
          </cell>
          <cell r="V121">
            <v>167677.6</v>
          </cell>
          <cell r="W121">
            <v>2.34</v>
          </cell>
          <cell r="X121">
            <v>71657.09</v>
          </cell>
          <cell r="Y121">
            <v>0</v>
          </cell>
          <cell r="Z121">
            <v>0</v>
          </cell>
          <cell r="AA121">
            <v>211356.94</v>
          </cell>
          <cell r="AB121">
            <v>3</v>
          </cell>
          <cell r="AC121">
            <v>70452.31</v>
          </cell>
          <cell r="AD121">
            <v>6569016.89</v>
          </cell>
          <cell r="AE121">
            <v>144.17</v>
          </cell>
          <cell r="AF121">
            <v>45564.38</v>
          </cell>
          <cell r="AG121">
            <v>3894617.38</v>
          </cell>
          <cell r="AH121">
            <v>82.39</v>
          </cell>
          <cell r="AI121">
            <v>47270.51</v>
          </cell>
          <cell r="AJ121">
            <v>0</v>
          </cell>
          <cell r="AK121">
            <v>0</v>
          </cell>
          <cell r="AL121">
            <v>10463634.27</v>
          </cell>
          <cell r="AM121">
            <v>226.56</v>
          </cell>
          <cell r="AN121">
            <v>46184.83</v>
          </cell>
          <cell r="AO121">
            <v>11074982.29</v>
          </cell>
          <cell r="AP121">
            <v>234.56</v>
          </cell>
          <cell r="AQ121">
            <v>47215.99</v>
          </cell>
          <cell r="AR121">
            <v>661154.54</v>
          </cell>
          <cell r="AS121">
            <v>43.44</v>
          </cell>
          <cell r="AT121">
            <v>15219.95</v>
          </cell>
          <cell r="AU121">
            <v>1731201.38</v>
          </cell>
          <cell r="AV121">
            <v>36</v>
          </cell>
          <cell r="AW121">
            <v>48088.93</v>
          </cell>
        </row>
        <row r="122">
          <cell r="B122">
            <v>127</v>
          </cell>
          <cell r="C122" t="str">
            <v>Suffolk City </v>
          </cell>
          <cell r="D122" t="str">
            <v>Cities</v>
          </cell>
          <cell r="E122" t="str">
            <v>LEA</v>
          </cell>
          <cell r="F122">
            <v>42411.4537037037</v>
          </cell>
          <cell r="G122" t="str">
            <v>DOE PROD</v>
          </cell>
          <cell r="H122">
            <v>1169943.96</v>
          </cell>
          <cell r="I122">
            <v>14.32</v>
          </cell>
          <cell r="J122">
            <v>81700</v>
          </cell>
          <cell r="K122">
            <v>468572.33</v>
          </cell>
          <cell r="L122">
            <v>4.83</v>
          </cell>
          <cell r="M122">
            <v>97012.9</v>
          </cell>
          <cell r="N122">
            <v>0</v>
          </cell>
          <cell r="O122">
            <v>0</v>
          </cell>
          <cell r="P122">
            <v>1638516.29</v>
          </cell>
          <cell r="Q122">
            <v>19.15</v>
          </cell>
          <cell r="R122">
            <v>85562.21</v>
          </cell>
          <cell r="S122">
            <v>1006576.12</v>
          </cell>
          <cell r="T122">
            <v>15.34</v>
          </cell>
          <cell r="U122">
            <v>65617.74</v>
          </cell>
          <cell r="V122">
            <v>785393.44</v>
          </cell>
          <cell r="W122">
            <v>11.67</v>
          </cell>
          <cell r="X122">
            <v>67300.21</v>
          </cell>
          <cell r="Y122">
            <v>0</v>
          </cell>
          <cell r="Z122">
            <v>0</v>
          </cell>
          <cell r="AA122">
            <v>1791969.56</v>
          </cell>
          <cell r="AB122">
            <v>27.01</v>
          </cell>
          <cell r="AC122">
            <v>66344.67</v>
          </cell>
          <cell r="AD122">
            <v>32636252.06</v>
          </cell>
          <cell r="AE122">
            <v>630.45</v>
          </cell>
          <cell r="AF122">
            <v>51766.6</v>
          </cell>
          <cell r="AG122">
            <v>20596874.61</v>
          </cell>
          <cell r="AH122">
            <v>406.19</v>
          </cell>
          <cell r="AI122">
            <v>50707.49</v>
          </cell>
          <cell r="AJ122">
            <v>0</v>
          </cell>
          <cell r="AK122">
            <v>0</v>
          </cell>
          <cell r="AL122">
            <v>53233126.67</v>
          </cell>
          <cell r="AM122">
            <v>1036.64</v>
          </cell>
          <cell r="AN122">
            <v>51351.6</v>
          </cell>
          <cell r="AO122">
            <v>56663612.52</v>
          </cell>
          <cell r="AP122">
            <v>1082.8</v>
          </cell>
          <cell r="AQ122">
            <v>52330.64</v>
          </cell>
          <cell r="AR122">
            <v>4183861.12</v>
          </cell>
          <cell r="AS122">
            <v>250.5</v>
          </cell>
          <cell r="AT122">
            <v>16702.04</v>
          </cell>
          <cell r="AU122">
            <v>1616009.42</v>
          </cell>
          <cell r="AV122">
            <v>37</v>
          </cell>
          <cell r="AW122">
            <v>43675.93</v>
          </cell>
        </row>
        <row r="123">
          <cell r="B123">
            <v>128</v>
          </cell>
          <cell r="C123" t="str">
            <v>Virginia Beach City </v>
          </cell>
          <cell r="D123" t="str">
            <v>Cities</v>
          </cell>
          <cell r="E123" t="str">
            <v>LEA</v>
          </cell>
          <cell r="F123">
            <v>42411.4537037037</v>
          </cell>
          <cell r="G123" t="str">
            <v>DOE PROD</v>
          </cell>
          <cell r="H123">
            <v>5242670.28</v>
          </cell>
          <cell r="I123">
            <v>54</v>
          </cell>
          <cell r="J123">
            <v>97086.49</v>
          </cell>
          <cell r="K123">
            <v>3055409.5</v>
          </cell>
          <cell r="L123">
            <v>30</v>
          </cell>
          <cell r="M123">
            <v>101846.98</v>
          </cell>
          <cell r="N123">
            <v>0</v>
          </cell>
          <cell r="O123">
            <v>0</v>
          </cell>
          <cell r="P123">
            <v>8298079.78</v>
          </cell>
          <cell r="Q123">
            <v>84</v>
          </cell>
          <cell r="R123">
            <v>98786.66</v>
          </cell>
          <cell r="S123">
            <v>3946688.04</v>
          </cell>
          <cell r="T123">
            <v>55</v>
          </cell>
          <cell r="U123">
            <v>71757.96</v>
          </cell>
          <cell r="V123">
            <v>6607422.51</v>
          </cell>
          <cell r="W123">
            <v>86</v>
          </cell>
          <cell r="X123">
            <v>76830.49</v>
          </cell>
          <cell r="Y123">
            <v>0</v>
          </cell>
          <cell r="Z123">
            <v>0</v>
          </cell>
          <cell r="AA123">
            <v>10554110.55</v>
          </cell>
          <cell r="AB123">
            <v>141</v>
          </cell>
          <cell r="AC123">
            <v>74851.85</v>
          </cell>
          <cell r="AD123">
            <v>166070782.25</v>
          </cell>
          <cell r="AE123">
            <v>2964.77</v>
          </cell>
          <cell r="AF123">
            <v>56014.73</v>
          </cell>
          <cell r="AG123">
            <v>120800807.31</v>
          </cell>
          <cell r="AH123">
            <v>2149.21</v>
          </cell>
          <cell r="AI123">
            <v>56207.07</v>
          </cell>
          <cell r="AJ123">
            <v>0</v>
          </cell>
          <cell r="AK123">
            <v>0</v>
          </cell>
          <cell r="AL123">
            <v>286871589.56</v>
          </cell>
          <cell r="AM123">
            <v>5113.98</v>
          </cell>
          <cell r="AN123">
            <v>56095.56</v>
          </cell>
          <cell r="AO123">
            <v>305723779.89</v>
          </cell>
          <cell r="AP123">
            <v>5338.98</v>
          </cell>
          <cell r="AQ123">
            <v>57262.58</v>
          </cell>
          <cell r="AR123">
            <v>24812342.81</v>
          </cell>
          <cell r="AS123">
            <v>1246.85</v>
          </cell>
          <cell r="AT123">
            <v>19900.02</v>
          </cell>
          <cell r="AU123">
            <v>3509634.8</v>
          </cell>
          <cell r="AV123">
            <v>74.18</v>
          </cell>
          <cell r="AW123">
            <v>47312.41</v>
          </cell>
        </row>
        <row r="124">
          <cell r="B124">
            <v>130</v>
          </cell>
          <cell r="C124" t="str">
            <v>Waynesboro City </v>
          </cell>
          <cell r="D124" t="str">
            <v>Cities</v>
          </cell>
          <cell r="E124" t="str">
            <v>LEA</v>
          </cell>
          <cell r="F124">
            <v>42411.4537037037</v>
          </cell>
          <cell r="G124" t="str">
            <v>DOE PROD</v>
          </cell>
          <cell r="H124">
            <v>409255.29</v>
          </cell>
          <cell r="I124">
            <v>5.23</v>
          </cell>
          <cell r="J124">
            <v>78251.49</v>
          </cell>
          <cell r="K124">
            <v>117006.52</v>
          </cell>
          <cell r="L124">
            <v>1.5</v>
          </cell>
          <cell r="M124">
            <v>78004.35</v>
          </cell>
          <cell r="N124">
            <v>0</v>
          </cell>
          <cell r="O124">
            <v>0</v>
          </cell>
          <cell r="P124">
            <v>526261.81</v>
          </cell>
          <cell r="Q124">
            <v>6.73</v>
          </cell>
          <cell r="R124">
            <v>78196.41</v>
          </cell>
          <cell r="S124">
            <v>195912.12</v>
          </cell>
          <cell r="T124">
            <v>3</v>
          </cell>
          <cell r="U124">
            <v>65304.04</v>
          </cell>
          <cell r="V124">
            <v>290735.84</v>
          </cell>
          <cell r="W124">
            <v>4</v>
          </cell>
          <cell r="X124">
            <v>72683.96</v>
          </cell>
          <cell r="Y124">
            <v>0</v>
          </cell>
          <cell r="Z124">
            <v>0</v>
          </cell>
          <cell r="AA124">
            <v>486647.96</v>
          </cell>
          <cell r="AB124">
            <v>7</v>
          </cell>
          <cell r="AC124">
            <v>69521.14</v>
          </cell>
          <cell r="AD124">
            <v>8192070.56</v>
          </cell>
          <cell r="AE124">
            <v>183.06</v>
          </cell>
          <cell r="AF124">
            <v>44750.74</v>
          </cell>
          <cell r="AG124">
            <v>4105934.94</v>
          </cell>
          <cell r="AH124">
            <v>92.72</v>
          </cell>
          <cell r="AI124">
            <v>44283.16</v>
          </cell>
          <cell r="AJ124">
            <v>0</v>
          </cell>
          <cell r="AK124">
            <v>0</v>
          </cell>
          <cell r="AL124">
            <v>12298005.5</v>
          </cell>
          <cell r="AM124">
            <v>275.78</v>
          </cell>
          <cell r="AN124">
            <v>44593.54</v>
          </cell>
          <cell r="AO124">
            <v>13310915.27</v>
          </cell>
          <cell r="AP124">
            <v>289.51</v>
          </cell>
          <cell r="AQ124">
            <v>45977.39</v>
          </cell>
          <cell r="AR124">
            <v>1092944.41</v>
          </cell>
          <cell r="AS124">
            <v>68.5</v>
          </cell>
          <cell r="AT124">
            <v>15955.39</v>
          </cell>
          <cell r="AU124">
            <v>518850.28</v>
          </cell>
          <cell r="AV124">
            <v>10.5</v>
          </cell>
          <cell r="AW124">
            <v>49414.31</v>
          </cell>
        </row>
        <row r="125">
          <cell r="B125">
            <v>131</v>
          </cell>
          <cell r="C125" t="str">
            <v>Williamsburg-James City County </v>
          </cell>
          <cell r="D125" t="str">
            <v>Cities</v>
          </cell>
          <cell r="E125" t="str">
            <v>LEA</v>
          </cell>
          <cell r="F125">
            <v>42411.4537037037</v>
          </cell>
          <cell r="G125" t="str">
            <v>DOE PROD</v>
          </cell>
          <cell r="H125">
            <v>880462.87</v>
          </cell>
          <cell r="I125">
            <v>11</v>
          </cell>
          <cell r="J125">
            <v>80042.08</v>
          </cell>
          <cell r="K125">
            <v>394458.4</v>
          </cell>
          <cell r="L125">
            <v>4</v>
          </cell>
          <cell r="M125">
            <v>98614.6</v>
          </cell>
          <cell r="N125">
            <v>0</v>
          </cell>
          <cell r="O125">
            <v>0</v>
          </cell>
          <cell r="P125">
            <v>1274921.27</v>
          </cell>
          <cell r="Q125">
            <v>15</v>
          </cell>
          <cell r="R125">
            <v>84994.75</v>
          </cell>
          <cell r="S125">
            <v>769509</v>
          </cell>
          <cell r="T125">
            <v>11.67</v>
          </cell>
          <cell r="U125">
            <v>65939.07</v>
          </cell>
          <cell r="V125">
            <v>482028.87</v>
          </cell>
          <cell r="W125">
            <v>7.33</v>
          </cell>
          <cell r="X125">
            <v>65761.1</v>
          </cell>
          <cell r="Y125">
            <v>0</v>
          </cell>
          <cell r="Z125">
            <v>0</v>
          </cell>
          <cell r="AA125">
            <v>1251537.87</v>
          </cell>
          <cell r="AB125">
            <v>19</v>
          </cell>
          <cell r="AC125">
            <v>65870.41</v>
          </cell>
          <cell r="AD125">
            <v>29781014.67</v>
          </cell>
          <cell r="AE125">
            <v>543.05</v>
          </cell>
          <cell r="AF125">
            <v>54840.28</v>
          </cell>
          <cell r="AG125">
            <v>17856817.3</v>
          </cell>
          <cell r="AH125">
            <v>330.17</v>
          </cell>
          <cell r="AI125">
            <v>54083.71</v>
          </cell>
          <cell r="AJ125">
            <v>0</v>
          </cell>
          <cell r="AK125">
            <v>0</v>
          </cell>
          <cell r="AL125">
            <v>47637831.97</v>
          </cell>
          <cell r="AM125">
            <v>873.22</v>
          </cell>
          <cell r="AN125">
            <v>54554.22</v>
          </cell>
          <cell r="AO125">
            <v>50164291.11</v>
          </cell>
          <cell r="AP125">
            <v>907.22</v>
          </cell>
          <cell r="AQ125">
            <v>55294.52</v>
          </cell>
          <cell r="AR125">
            <v>4069320.48</v>
          </cell>
          <cell r="AS125">
            <v>199.46</v>
          </cell>
          <cell r="AT125">
            <v>20401.69</v>
          </cell>
          <cell r="AU125">
            <v>1612210.63</v>
          </cell>
          <cell r="AV125">
            <v>34.57</v>
          </cell>
          <cell r="AW125">
            <v>46636.12</v>
          </cell>
        </row>
        <row r="126">
          <cell r="B126">
            <v>132</v>
          </cell>
          <cell r="C126" t="str">
            <v>Winchester City </v>
          </cell>
          <cell r="D126" t="str">
            <v>Cities</v>
          </cell>
          <cell r="E126" t="str">
            <v>LEA</v>
          </cell>
          <cell r="F126">
            <v>42411.4537037037</v>
          </cell>
          <cell r="G126" t="str">
            <v>DOE PROD</v>
          </cell>
          <cell r="H126">
            <v>424658.36</v>
          </cell>
          <cell r="I126">
            <v>4.75</v>
          </cell>
          <cell r="J126">
            <v>89401.76</v>
          </cell>
          <cell r="K126">
            <v>146136.9</v>
          </cell>
          <cell r="L126">
            <v>1.25</v>
          </cell>
          <cell r="M126">
            <v>116909.52</v>
          </cell>
          <cell r="N126">
            <v>0</v>
          </cell>
          <cell r="O126">
            <v>0</v>
          </cell>
          <cell r="P126">
            <v>570795.26</v>
          </cell>
          <cell r="Q126">
            <v>6</v>
          </cell>
          <cell r="R126">
            <v>95132.54</v>
          </cell>
          <cell r="S126">
            <v>83918.46</v>
          </cell>
          <cell r="T126">
            <v>1</v>
          </cell>
          <cell r="U126">
            <v>83918.46</v>
          </cell>
          <cell r="V126">
            <v>541999.88</v>
          </cell>
          <cell r="W126">
            <v>6</v>
          </cell>
          <cell r="X126">
            <v>90333.31</v>
          </cell>
          <cell r="Y126">
            <v>0</v>
          </cell>
          <cell r="Z126">
            <v>0</v>
          </cell>
          <cell r="AA126">
            <v>625918.34</v>
          </cell>
          <cell r="AB126">
            <v>7</v>
          </cell>
          <cell r="AC126">
            <v>89416.91</v>
          </cell>
          <cell r="AD126">
            <v>13342047.13</v>
          </cell>
          <cell r="AE126">
            <v>252.44</v>
          </cell>
          <cell r="AF126">
            <v>52852.35</v>
          </cell>
          <cell r="AG126">
            <v>8010157.75</v>
          </cell>
          <cell r="AH126">
            <v>140.24</v>
          </cell>
          <cell r="AI126">
            <v>57117.5</v>
          </cell>
          <cell r="AJ126">
            <v>0</v>
          </cell>
          <cell r="AK126">
            <v>0</v>
          </cell>
          <cell r="AL126">
            <v>21352204.88</v>
          </cell>
          <cell r="AM126">
            <v>392.68</v>
          </cell>
          <cell r="AN126">
            <v>54375.59</v>
          </cell>
          <cell r="AO126">
            <v>22548918.48</v>
          </cell>
          <cell r="AP126">
            <v>405.68</v>
          </cell>
          <cell r="AQ126">
            <v>55583.02</v>
          </cell>
          <cell r="AR126">
            <v>1448183.69</v>
          </cell>
          <cell r="AS126">
            <v>80.92</v>
          </cell>
          <cell r="AT126">
            <v>17896.49</v>
          </cell>
          <cell r="AU126">
            <v>326299.66</v>
          </cell>
          <cell r="AV126">
            <v>6.96</v>
          </cell>
          <cell r="AW126">
            <v>46882.14</v>
          </cell>
        </row>
        <row r="127">
          <cell r="B127">
            <v>134</v>
          </cell>
          <cell r="C127" t="str">
            <v>Fairfax City </v>
          </cell>
          <cell r="D127" t="str">
            <v>Cities</v>
          </cell>
          <cell r="E127" t="str">
            <v>LEA</v>
          </cell>
          <cell r="F127">
            <v>42411.4537037037</v>
          </cell>
          <cell r="G127" t="str">
            <v>DOE PROD</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row>
        <row r="128">
          <cell r="B128">
            <v>135</v>
          </cell>
          <cell r="C128" t="str">
            <v>Franklin City </v>
          </cell>
          <cell r="D128" t="str">
            <v>Cities</v>
          </cell>
          <cell r="E128" t="str">
            <v>LEA</v>
          </cell>
          <cell r="F128">
            <v>42411.4537037037</v>
          </cell>
          <cell r="G128" t="str">
            <v>DOE PROD</v>
          </cell>
          <cell r="H128">
            <v>143252.14</v>
          </cell>
          <cell r="I128">
            <v>2</v>
          </cell>
          <cell r="J128">
            <v>71626.07</v>
          </cell>
          <cell r="K128">
            <v>80437.94</v>
          </cell>
          <cell r="L128">
            <v>1</v>
          </cell>
          <cell r="M128">
            <v>80437.94</v>
          </cell>
          <cell r="N128">
            <v>0</v>
          </cell>
          <cell r="O128">
            <v>0</v>
          </cell>
          <cell r="P128">
            <v>223690.08</v>
          </cell>
          <cell r="Q128">
            <v>3</v>
          </cell>
          <cell r="R128">
            <v>74563.36</v>
          </cell>
          <cell r="S128">
            <v>133859.52</v>
          </cell>
          <cell r="T128">
            <v>2</v>
          </cell>
          <cell r="U128">
            <v>66929.76</v>
          </cell>
          <cell r="V128">
            <v>79008.26</v>
          </cell>
          <cell r="W128">
            <v>1</v>
          </cell>
          <cell r="X128">
            <v>79008.26</v>
          </cell>
          <cell r="Y128">
            <v>0</v>
          </cell>
          <cell r="Z128">
            <v>0</v>
          </cell>
          <cell r="AA128">
            <v>212867.78</v>
          </cell>
          <cell r="AB128">
            <v>3</v>
          </cell>
          <cell r="AC128">
            <v>70955.93</v>
          </cell>
          <cell r="AD128">
            <v>3467104.91</v>
          </cell>
          <cell r="AE128">
            <v>91.15</v>
          </cell>
          <cell r="AF128">
            <v>38037.36</v>
          </cell>
          <cell r="AG128">
            <v>1788172.83</v>
          </cell>
          <cell r="AH128">
            <v>24.45</v>
          </cell>
          <cell r="AI128">
            <v>73135.9</v>
          </cell>
          <cell r="AJ128">
            <v>0</v>
          </cell>
          <cell r="AK128">
            <v>0</v>
          </cell>
          <cell r="AL128">
            <v>5255277.74</v>
          </cell>
          <cell r="AM128">
            <v>115.6</v>
          </cell>
          <cell r="AN128">
            <v>45460.88</v>
          </cell>
          <cell r="AO128">
            <v>5691835.6</v>
          </cell>
          <cell r="AP128">
            <v>121.6</v>
          </cell>
          <cell r="AQ128">
            <v>46807.86</v>
          </cell>
          <cell r="AR128">
            <v>273199.26</v>
          </cell>
          <cell r="AS128">
            <v>18</v>
          </cell>
          <cell r="AT128">
            <v>15177.74</v>
          </cell>
          <cell r="AU128">
            <v>415621.16</v>
          </cell>
          <cell r="AV128">
            <v>13</v>
          </cell>
          <cell r="AW128">
            <v>31970.86</v>
          </cell>
        </row>
        <row r="129">
          <cell r="B129">
            <v>136</v>
          </cell>
          <cell r="C129" t="str">
            <v>Chesapeake City </v>
          </cell>
          <cell r="D129" t="str">
            <v>Cities</v>
          </cell>
          <cell r="E129" t="str">
            <v>LEA</v>
          </cell>
          <cell r="F129">
            <v>42411.4537037037</v>
          </cell>
          <cell r="G129" t="str">
            <v>DOE PROD</v>
          </cell>
          <cell r="H129">
            <v>3294041.94</v>
          </cell>
          <cell r="I129">
            <v>35.37</v>
          </cell>
          <cell r="J129">
            <v>93130.96</v>
          </cell>
          <cell r="K129">
            <v>1182359.52</v>
          </cell>
          <cell r="L129">
            <v>11.63</v>
          </cell>
          <cell r="M129">
            <v>101664.62</v>
          </cell>
          <cell r="N129">
            <v>0</v>
          </cell>
          <cell r="O129">
            <v>0</v>
          </cell>
          <cell r="P129">
            <v>4476401.46</v>
          </cell>
          <cell r="Q129">
            <v>47</v>
          </cell>
          <cell r="R129">
            <v>95242.58</v>
          </cell>
          <cell r="S129">
            <v>3984044.11</v>
          </cell>
          <cell r="T129">
            <v>51.77</v>
          </cell>
          <cell r="U129">
            <v>76956.62</v>
          </cell>
          <cell r="V129">
            <v>3300604.06</v>
          </cell>
          <cell r="W129">
            <v>42.23</v>
          </cell>
          <cell r="X129">
            <v>78157.8</v>
          </cell>
          <cell r="Y129">
            <v>0</v>
          </cell>
          <cell r="Z129">
            <v>0</v>
          </cell>
          <cell r="AA129">
            <v>7284648.17</v>
          </cell>
          <cell r="AB129">
            <v>94</v>
          </cell>
          <cell r="AC129">
            <v>77496.26</v>
          </cell>
          <cell r="AD129">
            <v>97925027.31</v>
          </cell>
          <cell r="AE129">
            <v>1754.61</v>
          </cell>
          <cell r="AF129">
            <v>55810.14</v>
          </cell>
          <cell r="AG129">
            <v>69001912.81</v>
          </cell>
          <cell r="AH129">
            <v>1217.93</v>
          </cell>
          <cell r="AI129">
            <v>56655.07</v>
          </cell>
          <cell r="AJ129">
            <v>0</v>
          </cell>
          <cell r="AK129">
            <v>0</v>
          </cell>
          <cell r="AL129">
            <v>166926940.12</v>
          </cell>
          <cell r="AM129">
            <v>2972.54</v>
          </cell>
          <cell r="AN129">
            <v>56156.33</v>
          </cell>
          <cell r="AO129">
            <v>178687989.75</v>
          </cell>
          <cell r="AP129">
            <v>3113.54</v>
          </cell>
          <cell r="AQ129">
            <v>57390.62</v>
          </cell>
          <cell r="AR129">
            <v>15328148.79</v>
          </cell>
          <cell r="AS129">
            <v>823.53</v>
          </cell>
          <cell r="AT129">
            <v>18612.74</v>
          </cell>
          <cell r="AU129">
            <v>996364.57</v>
          </cell>
          <cell r="AV129">
            <v>17.89</v>
          </cell>
          <cell r="AW129">
            <v>55693.94</v>
          </cell>
        </row>
        <row r="130">
          <cell r="B130">
            <v>137</v>
          </cell>
          <cell r="C130" t="str">
            <v>Lexington City </v>
          </cell>
          <cell r="D130" t="str">
            <v>Cities</v>
          </cell>
          <cell r="E130" t="str">
            <v>LEA</v>
          </cell>
          <cell r="F130">
            <v>42411.4537037037</v>
          </cell>
          <cell r="G130" t="str">
            <v>DOE PROD</v>
          </cell>
          <cell r="H130">
            <v>135226.52</v>
          </cell>
          <cell r="I130">
            <v>2</v>
          </cell>
          <cell r="J130">
            <v>67613.26</v>
          </cell>
          <cell r="K130">
            <v>0</v>
          </cell>
          <cell r="L130">
            <v>0</v>
          </cell>
          <cell r="M130">
            <v>0</v>
          </cell>
          <cell r="N130">
            <v>0</v>
          </cell>
          <cell r="O130">
            <v>0</v>
          </cell>
          <cell r="P130">
            <v>135226.52</v>
          </cell>
          <cell r="Q130">
            <v>2</v>
          </cell>
          <cell r="R130">
            <v>67613.26</v>
          </cell>
          <cell r="S130">
            <v>0</v>
          </cell>
          <cell r="T130">
            <v>0</v>
          </cell>
          <cell r="U130">
            <v>0</v>
          </cell>
          <cell r="V130">
            <v>0</v>
          </cell>
          <cell r="W130">
            <v>0</v>
          </cell>
          <cell r="X130">
            <v>0</v>
          </cell>
          <cell r="Y130">
            <v>0</v>
          </cell>
          <cell r="Z130">
            <v>0</v>
          </cell>
          <cell r="AA130">
            <v>0</v>
          </cell>
          <cell r="AB130">
            <v>0</v>
          </cell>
          <cell r="AC130">
            <v>0</v>
          </cell>
          <cell r="AD130">
            <v>1878301.6</v>
          </cell>
          <cell r="AE130">
            <v>48.01</v>
          </cell>
          <cell r="AF130">
            <v>39123.13</v>
          </cell>
          <cell r="AG130">
            <v>249018</v>
          </cell>
          <cell r="AH130">
            <v>5.5</v>
          </cell>
          <cell r="AI130">
            <v>45276</v>
          </cell>
          <cell r="AJ130">
            <v>0</v>
          </cell>
          <cell r="AK130">
            <v>0</v>
          </cell>
          <cell r="AL130">
            <v>2127319.6</v>
          </cell>
          <cell r="AM130">
            <v>53.51</v>
          </cell>
          <cell r="AN130">
            <v>39755.55</v>
          </cell>
          <cell r="AO130">
            <v>2262546.12</v>
          </cell>
          <cell r="AP130">
            <v>55.51</v>
          </cell>
          <cell r="AQ130">
            <v>40759.25</v>
          </cell>
          <cell r="AR130">
            <v>72060.03</v>
          </cell>
          <cell r="AS130">
            <v>5</v>
          </cell>
          <cell r="AT130">
            <v>14412.01</v>
          </cell>
          <cell r="AU130">
            <v>59976</v>
          </cell>
          <cell r="AV130">
            <v>1</v>
          </cell>
          <cell r="AW130">
            <v>59976</v>
          </cell>
        </row>
        <row r="131">
          <cell r="B131">
            <v>138</v>
          </cell>
          <cell r="C131" t="str">
            <v>Emporia </v>
          </cell>
          <cell r="D131" t="str">
            <v>Cities</v>
          </cell>
          <cell r="E131" t="str">
            <v>LEA</v>
          </cell>
          <cell r="F131">
            <v>42411.4537037037</v>
          </cell>
          <cell r="G131" t="str">
            <v>DOE PROD</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row>
        <row r="132">
          <cell r="B132">
            <v>139</v>
          </cell>
          <cell r="C132" t="str">
            <v>Salem City </v>
          </cell>
          <cell r="D132" t="str">
            <v>Cities</v>
          </cell>
          <cell r="E132" t="str">
            <v>LEA</v>
          </cell>
          <cell r="F132">
            <v>42411.4537037037</v>
          </cell>
          <cell r="G132" t="str">
            <v>DOE PROD</v>
          </cell>
          <cell r="H132">
            <v>435589.28</v>
          </cell>
          <cell r="I132">
            <v>4.67</v>
          </cell>
          <cell r="J132">
            <v>93273.94</v>
          </cell>
          <cell r="K132">
            <v>132935.89</v>
          </cell>
          <cell r="L132">
            <v>1.33</v>
          </cell>
          <cell r="M132">
            <v>99951.8</v>
          </cell>
          <cell r="N132">
            <v>0</v>
          </cell>
          <cell r="O132">
            <v>0</v>
          </cell>
          <cell r="P132">
            <v>568525.17</v>
          </cell>
          <cell r="Q132">
            <v>6</v>
          </cell>
          <cell r="R132">
            <v>94754.2</v>
          </cell>
          <cell r="S132">
            <v>365672.48</v>
          </cell>
          <cell r="T132">
            <v>5.34</v>
          </cell>
          <cell r="U132">
            <v>68477.99</v>
          </cell>
          <cell r="V132">
            <v>307155.64</v>
          </cell>
          <cell r="W132">
            <v>3.66</v>
          </cell>
          <cell r="X132">
            <v>83922.31</v>
          </cell>
          <cell r="Y132">
            <v>0</v>
          </cell>
          <cell r="Z132">
            <v>0</v>
          </cell>
          <cell r="AA132">
            <v>672828.12</v>
          </cell>
          <cell r="AB132">
            <v>9</v>
          </cell>
          <cell r="AC132">
            <v>74758.68</v>
          </cell>
          <cell r="AD132">
            <v>9685990.63</v>
          </cell>
          <cell r="AE132">
            <v>177.26</v>
          </cell>
          <cell r="AF132">
            <v>54642.84</v>
          </cell>
          <cell r="AG132">
            <v>6751510.95</v>
          </cell>
          <cell r="AH132">
            <v>119.7</v>
          </cell>
          <cell r="AI132">
            <v>56403.6</v>
          </cell>
          <cell r="AJ132">
            <v>0</v>
          </cell>
          <cell r="AK132">
            <v>0</v>
          </cell>
          <cell r="AL132">
            <v>16437501.58</v>
          </cell>
          <cell r="AM132">
            <v>296.96</v>
          </cell>
          <cell r="AN132">
            <v>55352.58</v>
          </cell>
          <cell r="AO132">
            <v>17678854.87</v>
          </cell>
          <cell r="AP132">
            <v>311.96</v>
          </cell>
          <cell r="AQ132">
            <v>56670.26</v>
          </cell>
          <cell r="AR132">
            <v>994089.62</v>
          </cell>
          <cell r="AS132">
            <v>53.38</v>
          </cell>
          <cell r="AT132">
            <v>18622.89</v>
          </cell>
          <cell r="AU132">
            <v>468466.54</v>
          </cell>
          <cell r="AV132">
            <v>11.9</v>
          </cell>
          <cell r="AW132">
            <v>39366.94</v>
          </cell>
        </row>
        <row r="133">
          <cell r="B133">
            <v>142</v>
          </cell>
          <cell r="C133" t="str">
            <v>Poquoson City </v>
          </cell>
          <cell r="D133" t="str">
            <v>Cities</v>
          </cell>
          <cell r="E133" t="str">
            <v>LEA</v>
          </cell>
          <cell r="F133">
            <v>42411.4537037037</v>
          </cell>
          <cell r="G133" t="str">
            <v>DOE PROD</v>
          </cell>
          <cell r="H133">
            <v>226810.85</v>
          </cell>
          <cell r="I133">
            <v>2.66</v>
          </cell>
          <cell r="J133">
            <v>85267.24</v>
          </cell>
          <cell r="K133">
            <v>124628.11</v>
          </cell>
          <cell r="L133">
            <v>1.34</v>
          </cell>
          <cell r="M133">
            <v>93006.05</v>
          </cell>
          <cell r="N133">
            <v>0</v>
          </cell>
          <cell r="O133">
            <v>0</v>
          </cell>
          <cell r="P133">
            <v>351438.96</v>
          </cell>
          <cell r="Q133">
            <v>4</v>
          </cell>
          <cell r="R133">
            <v>87859.74</v>
          </cell>
          <cell r="S133">
            <v>182133.09</v>
          </cell>
          <cell r="T133">
            <v>2.66</v>
          </cell>
          <cell r="U133">
            <v>68471.09</v>
          </cell>
          <cell r="V133">
            <v>155647.18</v>
          </cell>
          <cell r="W133">
            <v>2.33</v>
          </cell>
          <cell r="X133">
            <v>66801.36</v>
          </cell>
          <cell r="Y133">
            <v>0</v>
          </cell>
          <cell r="Z133">
            <v>0</v>
          </cell>
          <cell r="AA133">
            <v>337780.27</v>
          </cell>
          <cell r="AB133">
            <v>4.99</v>
          </cell>
          <cell r="AC133">
            <v>67691.44</v>
          </cell>
          <cell r="AD133">
            <v>4159570.71</v>
          </cell>
          <cell r="AE133">
            <v>93.18</v>
          </cell>
          <cell r="AF133">
            <v>44640.17</v>
          </cell>
          <cell r="AG133">
            <v>3910058.76</v>
          </cell>
          <cell r="AH133">
            <v>73.14</v>
          </cell>
          <cell r="AI133">
            <v>53459.92</v>
          </cell>
          <cell r="AJ133">
            <v>0</v>
          </cell>
          <cell r="AK133">
            <v>0</v>
          </cell>
          <cell r="AL133">
            <v>8069629.47</v>
          </cell>
          <cell r="AM133">
            <v>166.32</v>
          </cell>
          <cell r="AN133">
            <v>48518.7</v>
          </cell>
          <cell r="AO133">
            <v>8758848.7</v>
          </cell>
          <cell r="AP133">
            <v>175.31</v>
          </cell>
          <cell r="AQ133">
            <v>49962.06</v>
          </cell>
          <cell r="AR133">
            <v>727887.75</v>
          </cell>
          <cell r="AS133">
            <v>35</v>
          </cell>
          <cell r="AT133">
            <v>20796.79</v>
          </cell>
          <cell r="AU133">
            <v>60419.58</v>
          </cell>
          <cell r="AV133">
            <v>1.5</v>
          </cell>
          <cell r="AW133">
            <v>40279.72</v>
          </cell>
        </row>
        <row r="134">
          <cell r="B134">
            <v>143</v>
          </cell>
          <cell r="C134" t="str">
            <v>Manassas City </v>
          </cell>
          <cell r="D134" t="str">
            <v>Cities</v>
          </cell>
          <cell r="E134" t="str">
            <v>LEA</v>
          </cell>
          <cell r="F134">
            <v>42411.4537037037</v>
          </cell>
          <cell r="G134" t="str">
            <v>DOE PROD</v>
          </cell>
          <cell r="H134">
            <v>728223.21</v>
          </cell>
          <cell r="I134">
            <v>6.5</v>
          </cell>
          <cell r="J134">
            <v>112034.34</v>
          </cell>
          <cell r="K134">
            <v>226770</v>
          </cell>
          <cell r="L134">
            <v>1.5</v>
          </cell>
          <cell r="M134">
            <v>151180</v>
          </cell>
          <cell r="N134">
            <v>0</v>
          </cell>
          <cell r="O134">
            <v>0</v>
          </cell>
          <cell r="P134">
            <v>954993.21</v>
          </cell>
          <cell r="Q134">
            <v>8</v>
          </cell>
          <cell r="R134">
            <v>119374.15</v>
          </cell>
          <cell r="S134">
            <v>816783.67</v>
          </cell>
          <cell r="T134">
            <v>8.48</v>
          </cell>
          <cell r="U134">
            <v>96318.83</v>
          </cell>
          <cell r="V134">
            <v>768456.63</v>
          </cell>
          <cell r="W134">
            <v>7.48</v>
          </cell>
          <cell r="X134">
            <v>102734.84</v>
          </cell>
          <cell r="Y134">
            <v>0</v>
          </cell>
          <cell r="Z134">
            <v>0</v>
          </cell>
          <cell r="AA134">
            <v>1585240.3</v>
          </cell>
          <cell r="AB134">
            <v>15.96</v>
          </cell>
          <cell r="AC134">
            <v>99325.83</v>
          </cell>
          <cell r="AD134">
            <v>23999715.58</v>
          </cell>
          <cell r="AE134">
            <v>381.16</v>
          </cell>
          <cell r="AF134">
            <v>62964.94</v>
          </cell>
          <cell r="AG134">
            <v>13812773.86</v>
          </cell>
          <cell r="AH134">
            <v>208.52</v>
          </cell>
          <cell r="AI134">
            <v>66241.96</v>
          </cell>
          <cell r="AJ134">
            <v>0</v>
          </cell>
          <cell r="AK134">
            <v>0</v>
          </cell>
          <cell r="AL134">
            <v>37812489.44</v>
          </cell>
          <cell r="AM134">
            <v>589.68</v>
          </cell>
          <cell r="AN134">
            <v>64123.74</v>
          </cell>
          <cell r="AO134">
            <v>40352722.95</v>
          </cell>
          <cell r="AP134">
            <v>613.64</v>
          </cell>
          <cell r="AQ134">
            <v>65759.6</v>
          </cell>
          <cell r="AR134">
            <v>2122866.56</v>
          </cell>
          <cell r="AS134">
            <v>77.25</v>
          </cell>
          <cell r="AT134">
            <v>27480.47</v>
          </cell>
          <cell r="AU134">
            <v>621023.49</v>
          </cell>
          <cell r="AV134">
            <v>12.67</v>
          </cell>
          <cell r="AW134">
            <v>49015.27</v>
          </cell>
        </row>
        <row r="135">
          <cell r="B135">
            <v>144</v>
          </cell>
          <cell r="C135" t="str">
            <v>Manassas Park City </v>
          </cell>
          <cell r="D135" t="str">
            <v>Cities</v>
          </cell>
          <cell r="E135" t="str">
            <v>LEA</v>
          </cell>
          <cell r="F135">
            <v>42411.4537037037</v>
          </cell>
          <cell r="G135" t="str">
            <v>DOE PROD</v>
          </cell>
          <cell r="H135">
            <v>337110.5</v>
          </cell>
          <cell r="I135">
            <v>2.67</v>
          </cell>
          <cell r="J135">
            <v>126258.61</v>
          </cell>
          <cell r="K135">
            <v>169847.5</v>
          </cell>
          <cell r="L135">
            <v>1.33</v>
          </cell>
          <cell r="M135">
            <v>127704.89</v>
          </cell>
          <cell r="N135">
            <v>0</v>
          </cell>
          <cell r="O135">
            <v>0</v>
          </cell>
          <cell r="P135">
            <v>506958</v>
          </cell>
          <cell r="Q135">
            <v>4</v>
          </cell>
          <cell r="R135">
            <v>126739.5</v>
          </cell>
          <cell r="S135">
            <v>241307.13</v>
          </cell>
          <cell r="T135">
            <v>2.58</v>
          </cell>
          <cell r="U135">
            <v>93529.9</v>
          </cell>
          <cell r="V135">
            <v>119613.85</v>
          </cell>
          <cell r="W135">
            <v>1.28</v>
          </cell>
          <cell r="X135">
            <v>93448.32</v>
          </cell>
          <cell r="Y135">
            <v>0</v>
          </cell>
          <cell r="Z135">
            <v>0</v>
          </cell>
          <cell r="AA135">
            <v>360920.98</v>
          </cell>
          <cell r="AB135">
            <v>3.86</v>
          </cell>
          <cell r="AC135">
            <v>93502.84</v>
          </cell>
          <cell r="AD135">
            <v>9161003.51</v>
          </cell>
          <cell r="AE135">
            <v>160.38</v>
          </cell>
          <cell r="AF135">
            <v>57120.61</v>
          </cell>
          <cell r="AG135">
            <v>4962360.61</v>
          </cell>
          <cell r="AH135">
            <v>80.29</v>
          </cell>
          <cell r="AI135">
            <v>61805.46</v>
          </cell>
          <cell r="AJ135">
            <v>0</v>
          </cell>
          <cell r="AK135">
            <v>0</v>
          </cell>
          <cell r="AL135">
            <v>14123364.12</v>
          </cell>
          <cell r="AM135">
            <v>240.67</v>
          </cell>
          <cell r="AN135">
            <v>58683.53</v>
          </cell>
          <cell r="AO135">
            <v>14991243.1</v>
          </cell>
          <cell r="AP135">
            <v>248.53</v>
          </cell>
          <cell r="AQ135">
            <v>60319.65</v>
          </cell>
          <cell r="AR135">
            <v>624150.62</v>
          </cell>
          <cell r="AS135">
            <v>21.76</v>
          </cell>
          <cell r="AT135">
            <v>28683.39</v>
          </cell>
          <cell r="AU135">
            <v>502969.3</v>
          </cell>
          <cell r="AV135">
            <v>8.68</v>
          </cell>
          <cell r="AW135">
            <v>57945.77</v>
          </cell>
        </row>
        <row r="136">
          <cell r="B136">
            <v>202</v>
          </cell>
          <cell r="C136" t="str">
            <v>Colonial Beach </v>
          </cell>
          <cell r="D136" t="str">
            <v>Towns</v>
          </cell>
          <cell r="E136" t="str">
            <v>LEA</v>
          </cell>
          <cell r="F136">
            <v>42411.4537037037</v>
          </cell>
          <cell r="G136" t="str">
            <v>DOE PROD</v>
          </cell>
          <cell r="H136">
            <v>72178.26</v>
          </cell>
          <cell r="I136">
            <v>1</v>
          </cell>
          <cell r="J136">
            <v>72178.26</v>
          </cell>
          <cell r="K136">
            <v>72163.38</v>
          </cell>
          <cell r="L136">
            <v>1</v>
          </cell>
          <cell r="M136">
            <v>72163.38</v>
          </cell>
          <cell r="N136">
            <v>0</v>
          </cell>
          <cell r="O136">
            <v>0</v>
          </cell>
          <cell r="P136">
            <v>144341.64</v>
          </cell>
          <cell r="Q136">
            <v>2</v>
          </cell>
          <cell r="R136">
            <v>72170.82</v>
          </cell>
          <cell r="S136">
            <v>0</v>
          </cell>
          <cell r="T136">
            <v>0</v>
          </cell>
          <cell r="U136">
            <v>0</v>
          </cell>
          <cell r="V136">
            <v>0</v>
          </cell>
          <cell r="W136">
            <v>0</v>
          </cell>
          <cell r="X136">
            <v>0</v>
          </cell>
          <cell r="Y136">
            <v>0</v>
          </cell>
          <cell r="Z136">
            <v>0</v>
          </cell>
          <cell r="AA136">
            <v>0</v>
          </cell>
          <cell r="AB136">
            <v>0</v>
          </cell>
          <cell r="AC136">
            <v>0</v>
          </cell>
          <cell r="AD136">
            <v>958932.95</v>
          </cell>
          <cell r="AE136">
            <v>23.51</v>
          </cell>
          <cell r="AF136">
            <v>40788.3</v>
          </cell>
          <cell r="AG136">
            <v>1074054.67</v>
          </cell>
          <cell r="AH136">
            <v>20.55</v>
          </cell>
          <cell r="AI136">
            <v>52265.43</v>
          </cell>
          <cell r="AJ136">
            <v>0</v>
          </cell>
          <cell r="AK136">
            <v>0</v>
          </cell>
          <cell r="AL136">
            <v>2032987.62</v>
          </cell>
          <cell r="AM136">
            <v>44.06</v>
          </cell>
          <cell r="AN136">
            <v>46141.34</v>
          </cell>
          <cell r="AO136">
            <v>2177329.26</v>
          </cell>
          <cell r="AP136">
            <v>46.06</v>
          </cell>
          <cell r="AQ136">
            <v>47271.59</v>
          </cell>
          <cell r="AR136">
            <v>191791.65</v>
          </cell>
          <cell r="AS136">
            <v>11</v>
          </cell>
          <cell r="AT136">
            <v>17435.6</v>
          </cell>
          <cell r="AU136">
            <v>14870.75</v>
          </cell>
          <cell r="AV136">
            <v>0.5</v>
          </cell>
          <cell r="AW136">
            <v>29741.5</v>
          </cell>
        </row>
        <row r="137">
          <cell r="B137">
            <v>207</v>
          </cell>
          <cell r="C137" t="str">
            <v>West Point </v>
          </cell>
          <cell r="D137" t="str">
            <v>Towns</v>
          </cell>
          <cell r="E137" t="str">
            <v>LEA</v>
          </cell>
          <cell r="F137">
            <v>42411.4537037037</v>
          </cell>
          <cell r="G137" t="str">
            <v>DOE PROD</v>
          </cell>
          <cell r="H137">
            <v>82922</v>
          </cell>
          <cell r="I137">
            <v>1</v>
          </cell>
          <cell r="J137">
            <v>82922</v>
          </cell>
          <cell r="K137">
            <v>182633</v>
          </cell>
          <cell r="L137">
            <v>2</v>
          </cell>
          <cell r="M137">
            <v>91316.5</v>
          </cell>
          <cell r="N137">
            <v>0</v>
          </cell>
          <cell r="O137">
            <v>0</v>
          </cell>
          <cell r="P137">
            <v>265555</v>
          </cell>
          <cell r="Q137">
            <v>3</v>
          </cell>
          <cell r="R137">
            <v>88518.33</v>
          </cell>
          <cell r="S137">
            <v>0</v>
          </cell>
          <cell r="T137">
            <v>0</v>
          </cell>
          <cell r="U137">
            <v>0</v>
          </cell>
          <cell r="V137">
            <v>71443</v>
          </cell>
          <cell r="W137">
            <v>1</v>
          </cell>
          <cell r="X137">
            <v>71443</v>
          </cell>
          <cell r="Y137">
            <v>0</v>
          </cell>
          <cell r="Z137">
            <v>0</v>
          </cell>
          <cell r="AA137">
            <v>71443</v>
          </cell>
          <cell r="AB137">
            <v>1</v>
          </cell>
          <cell r="AC137">
            <v>71443</v>
          </cell>
          <cell r="AD137">
            <v>2247673.33</v>
          </cell>
          <cell r="AE137">
            <v>60</v>
          </cell>
          <cell r="AF137">
            <v>37461.22</v>
          </cell>
          <cell r="AG137">
            <v>1636794.17</v>
          </cell>
          <cell r="AH137">
            <v>38</v>
          </cell>
          <cell r="AI137">
            <v>43073.53</v>
          </cell>
          <cell r="AJ137">
            <v>0</v>
          </cell>
          <cell r="AK137">
            <v>0</v>
          </cell>
          <cell r="AL137">
            <v>3884467.5</v>
          </cell>
          <cell r="AM137">
            <v>98</v>
          </cell>
          <cell r="AN137">
            <v>39637.42</v>
          </cell>
          <cell r="AO137">
            <v>4221465.5</v>
          </cell>
          <cell r="AP137">
            <v>102</v>
          </cell>
          <cell r="AQ137">
            <v>41386.92</v>
          </cell>
          <cell r="AR137">
            <v>0</v>
          </cell>
          <cell r="AS137">
            <v>0</v>
          </cell>
          <cell r="AT137">
            <v>0</v>
          </cell>
          <cell r="AU137">
            <v>25464</v>
          </cell>
          <cell r="AV137">
            <v>1.33</v>
          </cell>
          <cell r="AW137">
            <v>19145.86</v>
          </cell>
        </row>
        <row r="138">
          <cell r="B138">
            <v>218</v>
          </cell>
          <cell r="C138" t="str">
            <v>Virginia School for the Deaf and Blind-Staunton</v>
          </cell>
          <cell r="D138" t="str">
            <v>Towns</v>
          </cell>
          <cell r="E138" t="str">
            <v>RP</v>
          </cell>
          <cell r="F138">
            <v>42411.4537037037</v>
          </cell>
          <cell r="G138" t="str">
            <v>DOE PROD</v>
          </cell>
        </row>
        <row r="139">
          <cell r="B139">
            <v>260</v>
          </cell>
          <cell r="C139" t="str">
            <v>Central Virginia Governor's School</v>
          </cell>
          <cell r="D139" t="str">
            <v>Governor's Schools</v>
          </cell>
          <cell r="E139" t="str">
            <v>RP</v>
          </cell>
          <cell r="F139">
            <v>42411.4537037037</v>
          </cell>
          <cell r="G139" t="str">
            <v>DOE PROD</v>
          </cell>
          <cell r="H139">
            <v>0</v>
          </cell>
          <cell r="I139">
            <v>0</v>
          </cell>
          <cell r="J139">
            <v>0</v>
          </cell>
          <cell r="K139">
            <v>48456.64</v>
          </cell>
          <cell r="L139">
            <v>0.5</v>
          </cell>
          <cell r="M139">
            <v>96913.28</v>
          </cell>
          <cell r="N139">
            <v>0</v>
          </cell>
          <cell r="O139">
            <v>0</v>
          </cell>
          <cell r="P139">
            <v>48456.64</v>
          </cell>
          <cell r="Q139">
            <v>0.5</v>
          </cell>
          <cell r="R139">
            <v>96913.28</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401603.9</v>
          </cell>
          <cell r="AH139">
            <v>6.5</v>
          </cell>
          <cell r="AI139">
            <v>61785.22</v>
          </cell>
          <cell r="AJ139">
            <v>0</v>
          </cell>
          <cell r="AK139">
            <v>0</v>
          </cell>
          <cell r="AL139">
            <v>401603.9</v>
          </cell>
          <cell r="AM139">
            <v>6.5</v>
          </cell>
          <cell r="AN139">
            <v>61785.22</v>
          </cell>
          <cell r="AO139">
            <v>450060.54</v>
          </cell>
          <cell r="AP139">
            <v>7</v>
          </cell>
          <cell r="AQ139">
            <v>64294.36</v>
          </cell>
          <cell r="AR139">
            <v>0</v>
          </cell>
          <cell r="AS139">
            <v>0</v>
          </cell>
          <cell r="AT139">
            <v>0</v>
          </cell>
          <cell r="AU139">
            <v>0</v>
          </cell>
          <cell r="AV139">
            <v>0</v>
          </cell>
          <cell r="AW139">
            <v>0</v>
          </cell>
        </row>
        <row r="140">
          <cell r="B140">
            <v>261</v>
          </cell>
          <cell r="C140" t="str">
            <v>Southwest Virginia Governor's School</v>
          </cell>
          <cell r="D140" t="str">
            <v>Governor's Schools</v>
          </cell>
          <cell r="E140" t="str">
            <v>RP</v>
          </cell>
          <cell r="F140">
            <v>42411.4537037037</v>
          </cell>
          <cell r="G140" t="str">
            <v>DOE PROD</v>
          </cell>
          <cell r="H140">
            <v>0</v>
          </cell>
          <cell r="I140">
            <v>0</v>
          </cell>
          <cell r="J140">
            <v>0</v>
          </cell>
          <cell r="K140">
            <v>89379.96</v>
          </cell>
          <cell r="L140">
            <v>1</v>
          </cell>
          <cell r="M140">
            <v>89379.96</v>
          </cell>
          <cell r="N140">
            <v>0</v>
          </cell>
          <cell r="O140">
            <v>0</v>
          </cell>
          <cell r="P140">
            <v>89379.96</v>
          </cell>
          <cell r="Q140">
            <v>1</v>
          </cell>
          <cell r="R140">
            <v>89379.96</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427063.96</v>
          </cell>
          <cell r="AH140">
            <v>8</v>
          </cell>
          <cell r="AI140">
            <v>53383</v>
          </cell>
          <cell r="AJ140">
            <v>0</v>
          </cell>
          <cell r="AK140">
            <v>0</v>
          </cell>
          <cell r="AL140">
            <v>427063.96</v>
          </cell>
          <cell r="AM140">
            <v>8</v>
          </cell>
          <cell r="AN140">
            <v>53383</v>
          </cell>
          <cell r="AO140">
            <v>516443.92</v>
          </cell>
          <cell r="AP140">
            <v>9</v>
          </cell>
          <cell r="AQ140">
            <v>57382.66</v>
          </cell>
          <cell r="AR140">
            <v>0</v>
          </cell>
          <cell r="AS140">
            <v>0</v>
          </cell>
          <cell r="AT140">
            <v>0</v>
          </cell>
          <cell r="AU140">
            <v>0</v>
          </cell>
          <cell r="AV140">
            <v>0</v>
          </cell>
          <cell r="AW140">
            <v>0</v>
          </cell>
        </row>
        <row r="141">
          <cell r="B141">
            <v>262</v>
          </cell>
          <cell r="C141" t="str">
            <v>Governor's School for the Arts</v>
          </cell>
          <cell r="D141" t="str">
            <v>Governor's Schools</v>
          </cell>
          <cell r="E141" t="str">
            <v>RP</v>
          </cell>
          <cell r="F141">
            <v>42411.4537037037</v>
          </cell>
          <cell r="G141" t="str">
            <v>DOE PROD</v>
          </cell>
          <cell r="H141">
            <v>0</v>
          </cell>
          <cell r="I141">
            <v>0</v>
          </cell>
          <cell r="J141">
            <v>0</v>
          </cell>
          <cell r="K141">
            <v>102112.9</v>
          </cell>
          <cell r="L141">
            <v>1</v>
          </cell>
          <cell r="M141">
            <v>102112.9</v>
          </cell>
          <cell r="N141">
            <v>0</v>
          </cell>
          <cell r="O141">
            <v>0</v>
          </cell>
          <cell r="P141">
            <v>102112.9</v>
          </cell>
          <cell r="Q141">
            <v>1</v>
          </cell>
          <cell r="R141">
            <v>102112.9</v>
          </cell>
          <cell r="S141">
            <v>0</v>
          </cell>
          <cell r="T141">
            <v>0</v>
          </cell>
          <cell r="U141">
            <v>0</v>
          </cell>
          <cell r="V141">
            <v>80556.96</v>
          </cell>
          <cell r="W141">
            <v>1</v>
          </cell>
          <cell r="X141">
            <v>80556.96</v>
          </cell>
          <cell r="Y141">
            <v>0</v>
          </cell>
          <cell r="Z141">
            <v>0</v>
          </cell>
          <cell r="AA141">
            <v>80556.96</v>
          </cell>
          <cell r="AB141">
            <v>1</v>
          </cell>
          <cell r="AC141">
            <v>80556.96</v>
          </cell>
          <cell r="AD141">
            <v>0</v>
          </cell>
          <cell r="AE141">
            <v>0</v>
          </cell>
          <cell r="AF141">
            <v>0</v>
          </cell>
          <cell r="AG141">
            <v>990681.86</v>
          </cell>
          <cell r="AH141">
            <v>22</v>
          </cell>
          <cell r="AI141">
            <v>45030.99</v>
          </cell>
          <cell r="AJ141">
            <v>0</v>
          </cell>
          <cell r="AK141">
            <v>0</v>
          </cell>
          <cell r="AL141">
            <v>990681.86</v>
          </cell>
          <cell r="AM141">
            <v>22</v>
          </cell>
          <cell r="AN141">
            <v>45030.99</v>
          </cell>
          <cell r="AO141">
            <v>1173351.72</v>
          </cell>
          <cell r="AP141">
            <v>24</v>
          </cell>
          <cell r="AQ141">
            <v>48889.66</v>
          </cell>
          <cell r="AR141">
            <v>0</v>
          </cell>
          <cell r="AS141">
            <v>0</v>
          </cell>
          <cell r="AT141">
            <v>0</v>
          </cell>
          <cell r="AU141">
            <v>0</v>
          </cell>
          <cell r="AV141">
            <v>0</v>
          </cell>
          <cell r="AW141">
            <v>0</v>
          </cell>
        </row>
        <row r="142">
          <cell r="B142">
            <v>263</v>
          </cell>
          <cell r="C142" t="str">
            <v>Roanoke Valley Governor's School</v>
          </cell>
          <cell r="D142" t="str">
            <v>Governor's Schools</v>
          </cell>
          <cell r="E142" t="str">
            <v>RP</v>
          </cell>
          <cell r="F142">
            <v>42411.4537037037</v>
          </cell>
          <cell r="G142" t="str">
            <v>DOE PROD</v>
          </cell>
          <cell r="H142">
            <v>0</v>
          </cell>
          <cell r="I142">
            <v>0</v>
          </cell>
          <cell r="J142">
            <v>0</v>
          </cell>
          <cell r="K142">
            <v>105848</v>
          </cell>
          <cell r="L142">
            <v>1</v>
          </cell>
          <cell r="M142">
            <v>105848</v>
          </cell>
          <cell r="N142">
            <v>0</v>
          </cell>
          <cell r="O142">
            <v>0</v>
          </cell>
          <cell r="P142">
            <v>105848</v>
          </cell>
          <cell r="Q142">
            <v>1</v>
          </cell>
          <cell r="R142">
            <v>105848</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658620.99</v>
          </cell>
          <cell r="AH142">
            <v>12</v>
          </cell>
          <cell r="AI142">
            <v>54885.08</v>
          </cell>
          <cell r="AJ142">
            <v>0</v>
          </cell>
          <cell r="AK142">
            <v>0</v>
          </cell>
          <cell r="AL142">
            <v>658620.99</v>
          </cell>
          <cell r="AM142">
            <v>12</v>
          </cell>
          <cell r="AN142">
            <v>54885.08</v>
          </cell>
          <cell r="AO142">
            <v>764468.99</v>
          </cell>
          <cell r="AP142">
            <v>13</v>
          </cell>
          <cell r="AQ142">
            <v>58805.31</v>
          </cell>
          <cell r="AR142">
            <v>0</v>
          </cell>
          <cell r="AS142">
            <v>0</v>
          </cell>
          <cell r="AT142">
            <v>0</v>
          </cell>
          <cell r="AU142">
            <v>0</v>
          </cell>
          <cell r="AV142">
            <v>0</v>
          </cell>
          <cell r="AW142">
            <v>0</v>
          </cell>
        </row>
        <row r="143">
          <cell r="B143">
            <v>264</v>
          </cell>
          <cell r="C143" t="str">
            <v>New Horizons Governor's School</v>
          </cell>
          <cell r="D143" t="str">
            <v>Governor's Schools</v>
          </cell>
          <cell r="E143" t="str">
            <v>RP</v>
          </cell>
          <cell r="F143">
            <v>42411.4537037037</v>
          </cell>
          <cell r="G143" t="str">
            <v>DOE PROD</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632493</v>
          </cell>
          <cell r="AH143">
            <v>12</v>
          </cell>
          <cell r="AI143">
            <v>52707.75</v>
          </cell>
          <cell r="AJ143">
            <v>0</v>
          </cell>
          <cell r="AK143">
            <v>0</v>
          </cell>
          <cell r="AL143">
            <v>632493</v>
          </cell>
          <cell r="AM143">
            <v>12</v>
          </cell>
          <cell r="AN143">
            <v>52707.75</v>
          </cell>
          <cell r="AO143">
            <v>632493</v>
          </cell>
          <cell r="AP143">
            <v>12</v>
          </cell>
          <cell r="AQ143">
            <v>52707.75</v>
          </cell>
          <cell r="AR143">
            <v>0</v>
          </cell>
          <cell r="AS143">
            <v>0</v>
          </cell>
          <cell r="AT143">
            <v>0</v>
          </cell>
          <cell r="AU143">
            <v>0</v>
          </cell>
          <cell r="AV143">
            <v>0</v>
          </cell>
          <cell r="AW143">
            <v>0</v>
          </cell>
        </row>
        <row r="144">
          <cell r="B144">
            <v>265</v>
          </cell>
          <cell r="C144" t="str">
            <v>Shenandoah Valley Governor's School</v>
          </cell>
          <cell r="D144" t="str">
            <v>Governor's Schools</v>
          </cell>
          <cell r="E144" t="str">
            <v>RP</v>
          </cell>
          <cell r="F144">
            <v>42411.4537037037</v>
          </cell>
          <cell r="G144" t="str">
            <v>DOE PROD</v>
          </cell>
          <cell r="H144">
            <v>0</v>
          </cell>
          <cell r="I144">
            <v>0</v>
          </cell>
          <cell r="J144">
            <v>0</v>
          </cell>
          <cell r="K144">
            <v>71870.04</v>
          </cell>
          <cell r="L144">
            <v>1</v>
          </cell>
          <cell r="M144">
            <v>71870.04</v>
          </cell>
          <cell r="N144">
            <v>0</v>
          </cell>
          <cell r="O144">
            <v>0</v>
          </cell>
          <cell r="P144">
            <v>71870.04</v>
          </cell>
          <cell r="Q144">
            <v>1</v>
          </cell>
          <cell r="R144">
            <v>71870.04</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658530.21</v>
          </cell>
          <cell r="AH144">
            <v>12.21</v>
          </cell>
          <cell r="AI144">
            <v>53933.68</v>
          </cell>
          <cell r="AJ144">
            <v>0</v>
          </cell>
          <cell r="AK144">
            <v>0</v>
          </cell>
          <cell r="AL144">
            <v>658530.21</v>
          </cell>
          <cell r="AM144">
            <v>12.21</v>
          </cell>
          <cell r="AN144">
            <v>53933.68</v>
          </cell>
          <cell r="AO144">
            <v>730400.25</v>
          </cell>
          <cell r="AP144">
            <v>13.21</v>
          </cell>
          <cell r="AQ144">
            <v>55291.46</v>
          </cell>
          <cell r="AR144">
            <v>0</v>
          </cell>
          <cell r="AS144">
            <v>0</v>
          </cell>
          <cell r="AT144">
            <v>0</v>
          </cell>
          <cell r="AU144">
            <v>0</v>
          </cell>
          <cell r="AV144">
            <v>0</v>
          </cell>
          <cell r="AW144">
            <v>0</v>
          </cell>
        </row>
        <row r="145">
          <cell r="B145">
            <v>266</v>
          </cell>
          <cell r="C145" t="str">
            <v>Governor's School of Southside Virginia</v>
          </cell>
          <cell r="D145" t="str">
            <v>Governor's Schools</v>
          </cell>
          <cell r="E145" t="str">
            <v>RP</v>
          </cell>
          <cell r="F145">
            <v>42411.4537037037</v>
          </cell>
          <cell r="G145" t="str">
            <v>DOE PROD</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477813.07</v>
          </cell>
          <cell r="AH145">
            <v>9</v>
          </cell>
          <cell r="AI145">
            <v>53090.34</v>
          </cell>
          <cell r="AJ145">
            <v>0</v>
          </cell>
          <cell r="AK145">
            <v>0</v>
          </cell>
          <cell r="AL145">
            <v>477813.07</v>
          </cell>
          <cell r="AM145">
            <v>9</v>
          </cell>
          <cell r="AN145">
            <v>53090.34</v>
          </cell>
          <cell r="AO145">
            <v>477813.07</v>
          </cell>
          <cell r="AP145">
            <v>9</v>
          </cell>
          <cell r="AQ145">
            <v>53090.34</v>
          </cell>
          <cell r="AR145">
            <v>0</v>
          </cell>
          <cell r="AS145">
            <v>0</v>
          </cell>
          <cell r="AT145">
            <v>0</v>
          </cell>
          <cell r="AU145">
            <v>0</v>
          </cell>
          <cell r="AV145">
            <v>0</v>
          </cell>
          <cell r="AW145">
            <v>0</v>
          </cell>
        </row>
        <row r="146">
          <cell r="B146">
            <v>267</v>
          </cell>
          <cell r="C146" t="str">
            <v>Appomattox Regional Governor's School</v>
          </cell>
          <cell r="D146" t="str">
            <v>Governor's Schools</v>
          </cell>
          <cell r="E146" t="str">
            <v>RP</v>
          </cell>
          <cell r="F146">
            <v>42411.4537037037</v>
          </cell>
          <cell r="G146" t="str">
            <v>DOE PROD</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1667782.33</v>
          </cell>
          <cell r="AH146">
            <v>38</v>
          </cell>
          <cell r="AI146">
            <v>43889.01</v>
          </cell>
          <cell r="AJ146">
            <v>0</v>
          </cell>
          <cell r="AK146">
            <v>0</v>
          </cell>
          <cell r="AL146">
            <v>1667782.33</v>
          </cell>
          <cell r="AM146">
            <v>38</v>
          </cell>
          <cell r="AN146">
            <v>43889.01</v>
          </cell>
          <cell r="AO146">
            <v>1667782.33</v>
          </cell>
          <cell r="AP146">
            <v>38</v>
          </cell>
          <cell r="AQ146">
            <v>43889.01</v>
          </cell>
          <cell r="AR146">
            <v>25714.15</v>
          </cell>
          <cell r="AS146">
            <v>1.4</v>
          </cell>
          <cell r="AT146">
            <v>18367.25</v>
          </cell>
          <cell r="AU146">
            <v>0</v>
          </cell>
          <cell r="AV146">
            <v>0</v>
          </cell>
          <cell r="AW146">
            <v>0</v>
          </cell>
        </row>
        <row r="147">
          <cell r="B147">
            <v>268</v>
          </cell>
          <cell r="C147" t="str">
            <v>A. Linwood Holton Governor's School</v>
          </cell>
          <cell r="D147" t="str">
            <v>Governor's Schools</v>
          </cell>
          <cell r="E147" t="str">
            <v>RP</v>
          </cell>
          <cell r="F147">
            <v>42411.4537037037</v>
          </cell>
          <cell r="G147" t="str">
            <v>DOE PROD</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223644.04</v>
          </cell>
          <cell r="AH147">
            <v>5</v>
          </cell>
          <cell r="AI147">
            <v>44728.81</v>
          </cell>
          <cell r="AJ147">
            <v>0</v>
          </cell>
          <cell r="AK147">
            <v>0</v>
          </cell>
          <cell r="AL147">
            <v>223644.04</v>
          </cell>
          <cell r="AM147">
            <v>5</v>
          </cell>
          <cell r="AN147">
            <v>44728.81</v>
          </cell>
          <cell r="AO147">
            <v>223644.04</v>
          </cell>
          <cell r="AP147">
            <v>5</v>
          </cell>
          <cell r="AQ147">
            <v>44728.81</v>
          </cell>
          <cell r="AR147">
            <v>0</v>
          </cell>
          <cell r="AS147">
            <v>0</v>
          </cell>
          <cell r="AT147">
            <v>0</v>
          </cell>
          <cell r="AU147">
            <v>0</v>
          </cell>
          <cell r="AV147">
            <v>0</v>
          </cell>
          <cell r="AW147">
            <v>0</v>
          </cell>
        </row>
        <row r="148">
          <cell r="B148">
            <v>269</v>
          </cell>
          <cell r="C148" t="str">
            <v>Chesapeake Bay Governor's School</v>
          </cell>
          <cell r="D148" t="str">
            <v>Governor's Schools</v>
          </cell>
          <cell r="E148" t="str">
            <v>RP</v>
          </cell>
          <cell r="F148">
            <v>42411.4537037037</v>
          </cell>
          <cell r="G148" t="str">
            <v>DOE PROD</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820283.3</v>
          </cell>
          <cell r="AH148">
            <v>16</v>
          </cell>
          <cell r="AI148">
            <v>51267.71</v>
          </cell>
          <cell r="AJ148">
            <v>0</v>
          </cell>
          <cell r="AK148">
            <v>0</v>
          </cell>
          <cell r="AL148">
            <v>820283.3</v>
          </cell>
          <cell r="AM148">
            <v>16</v>
          </cell>
          <cell r="AN148">
            <v>51267.71</v>
          </cell>
          <cell r="AO148">
            <v>820283.3</v>
          </cell>
          <cell r="AP148">
            <v>16</v>
          </cell>
          <cell r="AQ148">
            <v>51267.71</v>
          </cell>
          <cell r="AR148">
            <v>0</v>
          </cell>
          <cell r="AS148">
            <v>0</v>
          </cell>
          <cell r="AT148">
            <v>0</v>
          </cell>
          <cell r="AU148">
            <v>0</v>
          </cell>
          <cell r="AV148">
            <v>0</v>
          </cell>
          <cell r="AW148">
            <v>0</v>
          </cell>
        </row>
        <row r="149">
          <cell r="B149">
            <v>270</v>
          </cell>
          <cell r="C149" t="str">
            <v>Commonwealth Governor's School</v>
          </cell>
          <cell r="D149" t="str">
            <v>Governor's Schools</v>
          </cell>
          <cell r="E149" t="str">
            <v>RP</v>
          </cell>
          <cell r="F149">
            <v>42411.4537037037</v>
          </cell>
          <cell r="G149" t="str">
            <v>DOE PROD</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1646364.58</v>
          </cell>
          <cell r="AH149">
            <v>28</v>
          </cell>
          <cell r="AI149">
            <v>58798.74</v>
          </cell>
          <cell r="AJ149">
            <v>0</v>
          </cell>
          <cell r="AK149">
            <v>0</v>
          </cell>
          <cell r="AL149">
            <v>1646364.58</v>
          </cell>
          <cell r="AM149">
            <v>28</v>
          </cell>
          <cell r="AN149">
            <v>58798.74</v>
          </cell>
          <cell r="AO149">
            <v>1646364.58</v>
          </cell>
          <cell r="AP149">
            <v>28</v>
          </cell>
          <cell r="AQ149">
            <v>58798.74</v>
          </cell>
          <cell r="AR149">
            <v>0</v>
          </cell>
          <cell r="AS149">
            <v>0</v>
          </cell>
          <cell r="AT149">
            <v>0</v>
          </cell>
          <cell r="AU149">
            <v>0</v>
          </cell>
          <cell r="AV149">
            <v>0</v>
          </cell>
          <cell r="AW149">
            <v>0</v>
          </cell>
        </row>
        <row r="150">
          <cell r="B150">
            <v>271</v>
          </cell>
          <cell r="C150" t="str">
            <v>Maggie L. Walker Governor's School</v>
          </cell>
          <cell r="D150" t="str">
            <v>Governor's Schools</v>
          </cell>
          <cell r="E150" t="str">
            <v>RP</v>
          </cell>
          <cell r="F150">
            <v>42411.4537037037</v>
          </cell>
          <cell r="G150" t="str">
            <v>DOE PROD</v>
          </cell>
          <cell r="H150">
            <v>0</v>
          </cell>
          <cell r="I150">
            <v>0</v>
          </cell>
          <cell r="J150">
            <v>0</v>
          </cell>
          <cell r="K150">
            <v>122680.16</v>
          </cell>
          <cell r="L150">
            <v>1</v>
          </cell>
          <cell r="M150">
            <v>122680.16</v>
          </cell>
          <cell r="N150">
            <v>0</v>
          </cell>
          <cell r="O150">
            <v>0</v>
          </cell>
          <cell r="P150">
            <v>122680.16</v>
          </cell>
          <cell r="Q150">
            <v>1</v>
          </cell>
          <cell r="R150">
            <v>122680.16</v>
          </cell>
          <cell r="S150">
            <v>0</v>
          </cell>
          <cell r="T150">
            <v>0</v>
          </cell>
          <cell r="U150">
            <v>0</v>
          </cell>
          <cell r="V150">
            <v>212560</v>
          </cell>
          <cell r="W150">
            <v>2</v>
          </cell>
          <cell r="X150">
            <v>106280</v>
          </cell>
          <cell r="Y150">
            <v>0</v>
          </cell>
          <cell r="Z150">
            <v>0</v>
          </cell>
          <cell r="AA150">
            <v>212560</v>
          </cell>
          <cell r="AB150">
            <v>2</v>
          </cell>
          <cell r="AC150">
            <v>106280</v>
          </cell>
          <cell r="AD150">
            <v>0</v>
          </cell>
          <cell r="AE150">
            <v>0</v>
          </cell>
          <cell r="AF150">
            <v>0</v>
          </cell>
          <cell r="AG150">
            <v>3390331.4</v>
          </cell>
          <cell r="AH150">
            <v>60.4</v>
          </cell>
          <cell r="AI150">
            <v>56131.31</v>
          </cell>
          <cell r="AJ150">
            <v>0</v>
          </cell>
          <cell r="AK150">
            <v>0</v>
          </cell>
          <cell r="AL150">
            <v>3390331.4</v>
          </cell>
          <cell r="AM150">
            <v>60.4</v>
          </cell>
          <cell r="AN150">
            <v>56131.31</v>
          </cell>
          <cell r="AO150">
            <v>3725571.56</v>
          </cell>
          <cell r="AP150">
            <v>63.4</v>
          </cell>
          <cell r="AQ150">
            <v>58762.96</v>
          </cell>
          <cell r="AR150">
            <v>0</v>
          </cell>
          <cell r="AS150">
            <v>0</v>
          </cell>
          <cell r="AT150">
            <v>0</v>
          </cell>
          <cell r="AU150">
            <v>0</v>
          </cell>
          <cell r="AV150">
            <v>0</v>
          </cell>
          <cell r="AW150">
            <v>0</v>
          </cell>
        </row>
        <row r="151">
          <cell r="B151">
            <v>272</v>
          </cell>
          <cell r="C151" t="str">
            <v>Thomas Jefferson High School</v>
          </cell>
          <cell r="D151" t="str">
            <v>Governor's Schools</v>
          </cell>
          <cell r="E151" t="str">
            <v>RP</v>
          </cell>
          <cell r="F151">
            <v>42411.4537037037</v>
          </cell>
          <cell r="G151" t="str">
            <v>DOE PROD</v>
          </cell>
          <cell r="H151">
            <v>0</v>
          </cell>
          <cell r="I151">
            <v>0</v>
          </cell>
          <cell r="J151">
            <v>0</v>
          </cell>
          <cell r="K151">
            <v>141208.59</v>
          </cell>
          <cell r="L151">
            <v>1</v>
          </cell>
          <cell r="M151">
            <v>141208.59</v>
          </cell>
          <cell r="N151">
            <v>0</v>
          </cell>
          <cell r="O151">
            <v>0</v>
          </cell>
          <cell r="P151">
            <v>141208.59</v>
          </cell>
          <cell r="Q151">
            <v>1</v>
          </cell>
          <cell r="R151">
            <v>141208.59</v>
          </cell>
          <cell r="S151">
            <v>0</v>
          </cell>
          <cell r="T151">
            <v>0</v>
          </cell>
          <cell r="U151">
            <v>0</v>
          </cell>
          <cell r="V151">
            <v>320407.94</v>
          </cell>
          <cell r="W151">
            <v>3.07</v>
          </cell>
          <cell r="X151">
            <v>104367.41</v>
          </cell>
          <cell r="Y151">
            <v>0</v>
          </cell>
          <cell r="Z151">
            <v>0</v>
          </cell>
          <cell r="AA151">
            <v>320407.94</v>
          </cell>
          <cell r="AB151">
            <v>3.07</v>
          </cell>
          <cell r="AC151">
            <v>104367.41</v>
          </cell>
          <cell r="AD151">
            <v>0</v>
          </cell>
          <cell r="AE151">
            <v>0</v>
          </cell>
          <cell r="AF151">
            <v>0</v>
          </cell>
          <cell r="AG151">
            <v>10145534.1</v>
          </cell>
          <cell r="AH151">
            <v>124.72</v>
          </cell>
          <cell r="AI151">
            <v>81346.49</v>
          </cell>
          <cell r="AJ151">
            <v>0</v>
          </cell>
          <cell r="AK151">
            <v>0</v>
          </cell>
          <cell r="AL151">
            <v>10145534.1</v>
          </cell>
          <cell r="AM151">
            <v>124.72</v>
          </cell>
          <cell r="AN151">
            <v>81346.49</v>
          </cell>
          <cell r="AO151">
            <v>10607150.63</v>
          </cell>
          <cell r="AP151">
            <v>128.79</v>
          </cell>
          <cell r="AQ151">
            <v>82360.05</v>
          </cell>
          <cell r="AR151">
            <v>105331.12</v>
          </cell>
          <cell r="AS151">
            <v>3.8</v>
          </cell>
          <cell r="AT151">
            <v>27718.72</v>
          </cell>
          <cell r="AU151">
            <v>0</v>
          </cell>
          <cell r="AV151">
            <v>0</v>
          </cell>
          <cell r="AW151">
            <v>0</v>
          </cell>
        </row>
        <row r="152">
          <cell r="B152">
            <v>273</v>
          </cell>
          <cell r="C152" t="str">
            <v>Blue Ridge Governor's School</v>
          </cell>
          <cell r="D152" t="str">
            <v>Governor's Schools</v>
          </cell>
          <cell r="E152" t="str">
            <v>RP</v>
          </cell>
          <cell r="F152">
            <v>42411.4537037037</v>
          </cell>
          <cell r="G152" t="str">
            <v>DOE PROD</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145062.5</v>
          </cell>
          <cell r="AH152">
            <v>3.47</v>
          </cell>
          <cell r="AI152">
            <v>41804.76</v>
          </cell>
          <cell r="AJ152">
            <v>0</v>
          </cell>
          <cell r="AK152">
            <v>0</v>
          </cell>
          <cell r="AL152">
            <v>145062.5</v>
          </cell>
          <cell r="AM152">
            <v>3.47</v>
          </cell>
          <cell r="AN152">
            <v>41804.76</v>
          </cell>
          <cell r="AO152">
            <v>145062.5</v>
          </cell>
          <cell r="AP152">
            <v>3.47</v>
          </cell>
          <cell r="AQ152">
            <v>41804.76</v>
          </cell>
          <cell r="AR152">
            <v>0</v>
          </cell>
          <cell r="AS152">
            <v>0</v>
          </cell>
          <cell r="AT152">
            <v>0</v>
          </cell>
          <cell r="AU152">
            <v>0</v>
          </cell>
          <cell r="AV152">
            <v>0</v>
          </cell>
          <cell r="AW152">
            <v>0</v>
          </cell>
        </row>
        <row r="153">
          <cell r="B153">
            <v>274</v>
          </cell>
          <cell r="C153" t="str">
            <v>Jackson River Governor's School</v>
          </cell>
          <cell r="D153" t="str">
            <v>Governor's Schools</v>
          </cell>
          <cell r="E153" t="str">
            <v>RP</v>
          </cell>
          <cell r="F153">
            <v>42411.4537037037</v>
          </cell>
          <cell r="G153" t="str">
            <v>DOE PROD</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row>
        <row r="154">
          <cell r="B154">
            <v>275</v>
          </cell>
          <cell r="C154" t="str">
            <v>Massanutten Regional Governor's School</v>
          </cell>
          <cell r="D154" t="str">
            <v>Governor's Schools</v>
          </cell>
          <cell r="E154" t="str">
            <v>RP</v>
          </cell>
          <cell r="F154">
            <v>42411.4537037037</v>
          </cell>
          <cell r="G154" t="str">
            <v>DOE PROD</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300022.98</v>
          </cell>
          <cell r="AH154">
            <v>5</v>
          </cell>
          <cell r="AI154">
            <v>60004.6</v>
          </cell>
          <cell r="AJ154">
            <v>0</v>
          </cell>
          <cell r="AK154">
            <v>0</v>
          </cell>
          <cell r="AL154">
            <v>300022.98</v>
          </cell>
          <cell r="AM154">
            <v>5</v>
          </cell>
          <cell r="AN154">
            <v>60004.6</v>
          </cell>
          <cell r="AO154">
            <v>300022.98</v>
          </cell>
          <cell r="AP154">
            <v>5</v>
          </cell>
          <cell r="AQ154">
            <v>60004.6</v>
          </cell>
          <cell r="AR154">
            <v>19343.04</v>
          </cell>
          <cell r="AS154">
            <v>1</v>
          </cell>
          <cell r="AT154">
            <v>19343.04</v>
          </cell>
          <cell r="AU154">
            <v>0</v>
          </cell>
          <cell r="AV154">
            <v>0</v>
          </cell>
          <cell r="AW154">
            <v>0</v>
          </cell>
        </row>
        <row r="155">
          <cell r="B155">
            <v>276</v>
          </cell>
          <cell r="C155" t="str">
            <v>Piedmont Governor's School</v>
          </cell>
          <cell r="D155" t="str">
            <v>Governor's Schools</v>
          </cell>
          <cell r="E155" t="str">
            <v>RP</v>
          </cell>
          <cell r="F155">
            <v>42411.4537037037</v>
          </cell>
          <cell r="G155" t="str">
            <v>DOE PROD</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469614.16</v>
          </cell>
          <cell r="AH155">
            <v>9</v>
          </cell>
          <cell r="AI155">
            <v>52179.35</v>
          </cell>
          <cell r="AJ155">
            <v>0</v>
          </cell>
          <cell r="AK155">
            <v>0</v>
          </cell>
          <cell r="AL155">
            <v>469614.16</v>
          </cell>
          <cell r="AM155">
            <v>9</v>
          </cell>
          <cell r="AN155">
            <v>52179.35</v>
          </cell>
          <cell r="AO155">
            <v>469614.16</v>
          </cell>
          <cell r="AP155">
            <v>9</v>
          </cell>
          <cell r="AQ155">
            <v>52179.35</v>
          </cell>
          <cell r="AR155">
            <v>0</v>
          </cell>
          <cell r="AS155">
            <v>0</v>
          </cell>
          <cell r="AT155">
            <v>0</v>
          </cell>
          <cell r="AU155">
            <v>0</v>
          </cell>
          <cell r="AV155">
            <v>0</v>
          </cell>
          <cell r="AW155">
            <v>0</v>
          </cell>
        </row>
        <row r="156">
          <cell r="B156">
            <v>277</v>
          </cell>
          <cell r="C156" t="str">
            <v>Mountain Vista Governor's School</v>
          </cell>
          <cell r="D156" t="str">
            <v>Governor's Schools</v>
          </cell>
          <cell r="E156" t="str">
            <v>RP</v>
          </cell>
          <cell r="F156">
            <v>42411.4537037037</v>
          </cell>
          <cell r="G156" t="str">
            <v>DOE PROD</v>
          </cell>
          <cell r="H156">
            <v>0</v>
          </cell>
          <cell r="I156">
            <v>0</v>
          </cell>
          <cell r="J156">
            <v>0</v>
          </cell>
          <cell r="K156">
            <v>103041.94</v>
          </cell>
          <cell r="L156">
            <v>1</v>
          </cell>
          <cell r="M156">
            <v>103041.94</v>
          </cell>
          <cell r="N156">
            <v>0</v>
          </cell>
          <cell r="O156">
            <v>0</v>
          </cell>
          <cell r="P156">
            <v>103041.94</v>
          </cell>
          <cell r="Q156">
            <v>1</v>
          </cell>
          <cell r="R156">
            <v>103041.94</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539582.9</v>
          </cell>
          <cell r="AH156">
            <v>8</v>
          </cell>
          <cell r="AI156">
            <v>67447.86</v>
          </cell>
          <cell r="AJ156">
            <v>0</v>
          </cell>
          <cell r="AK156">
            <v>0</v>
          </cell>
          <cell r="AL156">
            <v>539582.9</v>
          </cell>
          <cell r="AM156">
            <v>8</v>
          </cell>
          <cell r="AN156">
            <v>67447.86</v>
          </cell>
          <cell r="AO156">
            <v>642624.84</v>
          </cell>
          <cell r="AP156">
            <v>9</v>
          </cell>
          <cell r="AQ156">
            <v>71402.76</v>
          </cell>
          <cell r="AR156">
            <v>0</v>
          </cell>
          <cell r="AS156">
            <v>0</v>
          </cell>
          <cell r="AT156">
            <v>0</v>
          </cell>
          <cell r="AU156">
            <v>0</v>
          </cell>
          <cell r="AV156">
            <v>0</v>
          </cell>
          <cell r="AW156">
            <v>0</v>
          </cell>
        </row>
        <row r="157">
          <cell r="B157">
            <v>278</v>
          </cell>
          <cell r="C157" t="str">
            <v>The Governor's School @ Innovation Park</v>
          </cell>
          <cell r="D157" t="str">
            <v>Governor's Schools</v>
          </cell>
          <cell r="E157" t="str">
            <v>RP</v>
          </cell>
          <cell r="F157">
            <v>42411.4537037037</v>
          </cell>
          <cell r="G157" t="str">
            <v>DOE PROD</v>
          </cell>
          <cell r="H157">
            <v>0</v>
          </cell>
          <cell r="I157">
            <v>0</v>
          </cell>
          <cell r="J157">
            <v>0</v>
          </cell>
          <cell r="K157">
            <v>92394.01</v>
          </cell>
          <cell r="L157">
            <v>1</v>
          </cell>
          <cell r="M157">
            <v>92394.01</v>
          </cell>
          <cell r="N157">
            <v>0</v>
          </cell>
          <cell r="O157">
            <v>0</v>
          </cell>
          <cell r="P157">
            <v>92394.01</v>
          </cell>
          <cell r="Q157">
            <v>1</v>
          </cell>
          <cell r="R157">
            <v>92394.01</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363228.02</v>
          </cell>
          <cell r="AH157">
            <v>6</v>
          </cell>
          <cell r="AI157">
            <v>60538</v>
          </cell>
          <cell r="AJ157">
            <v>0</v>
          </cell>
          <cell r="AK157">
            <v>0</v>
          </cell>
          <cell r="AL157">
            <v>363228.02</v>
          </cell>
          <cell r="AM157">
            <v>6</v>
          </cell>
          <cell r="AN157">
            <v>60538</v>
          </cell>
          <cell r="AO157">
            <v>455622.03</v>
          </cell>
          <cell r="AP157">
            <v>7</v>
          </cell>
          <cell r="AQ157">
            <v>65088.86</v>
          </cell>
          <cell r="AR157">
            <v>0</v>
          </cell>
          <cell r="AS157">
            <v>0</v>
          </cell>
          <cell r="AT157">
            <v>0</v>
          </cell>
          <cell r="AU157">
            <v>0</v>
          </cell>
          <cell r="AV157">
            <v>0</v>
          </cell>
          <cell r="AW157">
            <v>0</v>
          </cell>
        </row>
        <row r="158">
          <cell r="B158">
            <v>280</v>
          </cell>
          <cell r="C158" t="str">
            <v>Cooperative Centers for Exceptional Children</v>
          </cell>
          <cell r="D158" t="str">
            <v>Special Education Programs</v>
          </cell>
          <cell r="E158" t="str">
            <v>RP</v>
          </cell>
          <cell r="F158">
            <v>42411.4537037037</v>
          </cell>
          <cell r="G158" t="str">
            <v>DOE PROD</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714209</v>
          </cell>
          <cell r="AE158">
            <v>15.99</v>
          </cell>
          <cell r="AF158">
            <v>44665.98</v>
          </cell>
          <cell r="AG158">
            <v>0</v>
          </cell>
          <cell r="AH158">
            <v>0</v>
          </cell>
          <cell r="AI158">
            <v>0</v>
          </cell>
          <cell r="AJ158">
            <v>0</v>
          </cell>
          <cell r="AK158">
            <v>0</v>
          </cell>
          <cell r="AL158">
            <v>714209</v>
          </cell>
          <cell r="AM158">
            <v>15.99</v>
          </cell>
          <cell r="AN158">
            <v>44665.98</v>
          </cell>
          <cell r="AO158">
            <v>714209</v>
          </cell>
          <cell r="AP158">
            <v>15.99</v>
          </cell>
          <cell r="AQ158">
            <v>44665.98</v>
          </cell>
          <cell r="AR158">
            <v>246522</v>
          </cell>
          <cell r="AS158">
            <v>16.93</v>
          </cell>
          <cell r="AT158">
            <v>14561.25</v>
          </cell>
          <cell r="AU158">
            <v>0</v>
          </cell>
          <cell r="AV158">
            <v>0</v>
          </cell>
          <cell r="AW158">
            <v>0</v>
          </cell>
        </row>
        <row r="159">
          <cell r="B159">
            <v>281</v>
          </cell>
          <cell r="C159" t="str">
            <v>Middle Peninsula Regional Special Education Program</v>
          </cell>
          <cell r="D159" t="str">
            <v>Special Education Programs</v>
          </cell>
          <cell r="E159" t="str">
            <v>RP</v>
          </cell>
          <cell r="F159">
            <v>42411.4537037037</v>
          </cell>
          <cell r="G159" t="str">
            <v>DOE PROD</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126098.04</v>
          </cell>
          <cell r="AE159">
            <v>3</v>
          </cell>
          <cell r="AF159">
            <v>42032.68</v>
          </cell>
          <cell r="AG159">
            <v>83797.16</v>
          </cell>
          <cell r="AH159">
            <v>2</v>
          </cell>
          <cell r="AI159">
            <v>41898.58</v>
          </cell>
          <cell r="AJ159">
            <v>0</v>
          </cell>
          <cell r="AK159">
            <v>0</v>
          </cell>
          <cell r="AL159">
            <v>209895.2</v>
          </cell>
          <cell r="AM159">
            <v>5</v>
          </cell>
          <cell r="AN159">
            <v>41979.04</v>
          </cell>
          <cell r="AO159">
            <v>209895.2</v>
          </cell>
          <cell r="AP159">
            <v>5</v>
          </cell>
          <cell r="AQ159">
            <v>41979.04</v>
          </cell>
          <cell r="AR159">
            <v>93839.24</v>
          </cell>
          <cell r="AS159">
            <v>5.31</v>
          </cell>
          <cell r="AT159">
            <v>17672.17</v>
          </cell>
          <cell r="AU159">
            <v>0</v>
          </cell>
          <cell r="AV159">
            <v>0</v>
          </cell>
          <cell r="AW159">
            <v>0</v>
          </cell>
        </row>
        <row r="160">
          <cell r="B160">
            <v>282</v>
          </cell>
          <cell r="C160" t="str">
            <v>Laurel Regional Special Education Center</v>
          </cell>
          <cell r="D160" t="str">
            <v>Special Education Programs</v>
          </cell>
          <cell r="E160" t="str">
            <v>RP</v>
          </cell>
          <cell r="F160">
            <v>42411.4537037037</v>
          </cell>
          <cell r="G160" t="str">
            <v>DOE PROD</v>
          </cell>
          <cell r="H160">
            <v>42166.73</v>
          </cell>
          <cell r="I160">
            <v>0.66</v>
          </cell>
          <cell r="J160">
            <v>63888.98</v>
          </cell>
          <cell r="K160">
            <v>25844.13</v>
          </cell>
          <cell r="L160">
            <v>0.34</v>
          </cell>
          <cell r="M160">
            <v>76012.15</v>
          </cell>
          <cell r="N160">
            <v>0</v>
          </cell>
          <cell r="O160">
            <v>0</v>
          </cell>
          <cell r="P160">
            <v>68010.86</v>
          </cell>
          <cell r="Q160">
            <v>1</v>
          </cell>
          <cell r="R160">
            <v>68010.86</v>
          </cell>
          <cell r="S160">
            <v>0</v>
          </cell>
          <cell r="T160">
            <v>0</v>
          </cell>
          <cell r="U160">
            <v>0</v>
          </cell>
          <cell r="V160">
            <v>0</v>
          </cell>
          <cell r="W160">
            <v>0</v>
          </cell>
          <cell r="X160">
            <v>0</v>
          </cell>
          <cell r="Y160">
            <v>0</v>
          </cell>
          <cell r="Z160">
            <v>0</v>
          </cell>
          <cell r="AA160">
            <v>0</v>
          </cell>
          <cell r="AB160">
            <v>0</v>
          </cell>
          <cell r="AC160">
            <v>0</v>
          </cell>
          <cell r="AD160">
            <v>1331092.41</v>
          </cell>
          <cell r="AE160">
            <v>29.14</v>
          </cell>
          <cell r="AF160">
            <v>45679.22</v>
          </cell>
          <cell r="AG160">
            <v>815830.84</v>
          </cell>
          <cell r="AH160">
            <v>15.01</v>
          </cell>
          <cell r="AI160">
            <v>54352.49</v>
          </cell>
          <cell r="AJ160">
            <v>0</v>
          </cell>
          <cell r="AK160">
            <v>0</v>
          </cell>
          <cell r="AL160">
            <v>2146923.25</v>
          </cell>
          <cell r="AM160">
            <v>44.15</v>
          </cell>
          <cell r="AN160">
            <v>48627.93</v>
          </cell>
          <cell r="AO160">
            <v>2214934.11</v>
          </cell>
          <cell r="AP160">
            <v>45.15</v>
          </cell>
          <cell r="AQ160">
            <v>49057.23</v>
          </cell>
          <cell r="AR160">
            <v>704122.63</v>
          </cell>
          <cell r="AS160">
            <v>52.29</v>
          </cell>
          <cell r="AT160">
            <v>13465.72</v>
          </cell>
          <cell r="AU160">
            <v>0</v>
          </cell>
          <cell r="AV160">
            <v>0</v>
          </cell>
          <cell r="AW160">
            <v>0</v>
          </cell>
        </row>
        <row r="161">
          <cell r="B161">
            <v>283</v>
          </cell>
          <cell r="C161" t="str">
            <v>Northern Neck Regional Special Education Program</v>
          </cell>
          <cell r="D161" t="str">
            <v>Special Education Programs</v>
          </cell>
          <cell r="E161" t="str">
            <v>RP</v>
          </cell>
          <cell r="F161">
            <v>42411.4537037037</v>
          </cell>
          <cell r="G161" t="str">
            <v>DOE PROD</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183205.37</v>
          </cell>
          <cell r="AE161">
            <v>5</v>
          </cell>
          <cell r="AF161">
            <v>36641.07</v>
          </cell>
          <cell r="AG161">
            <v>159373.92</v>
          </cell>
          <cell r="AH161">
            <v>4</v>
          </cell>
          <cell r="AI161">
            <v>39843.48</v>
          </cell>
          <cell r="AJ161">
            <v>0</v>
          </cell>
          <cell r="AK161">
            <v>0</v>
          </cell>
          <cell r="AL161">
            <v>342579.29</v>
          </cell>
          <cell r="AM161">
            <v>9</v>
          </cell>
          <cell r="AN161">
            <v>38064.37</v>
          </cell>
          <cell r="AO161">
            <v>342579.29</v>
          </cell>
          <cell r="AP161">
            <v>9</v>
          </cell>
          <cell r="AQ161">
            <v>38064.37</v>
          </cell>
          <cell r="AR161">
            <v>257719.86</v>
          </cell>
          <cell r="AS161">
            <v>14</v>
          </cell>
          <cell r="AT161">
            <v>18408.56</v>
          </cell>
          <cell r="AU161">
            <v>0</v>
          </cell>
          <cell r="AV161">
            <v>0</v>
          </cell>
          <cell r="AW161">
            <v>0</v>
          </cell>
        </row>
        <row r="162">
          <cell r="B162">
            <v>284</v>
          </cell>
          <cell r="C162" t="str">
            <v>Northwestern Regional Education Program</v>
          </cell>
          <cell r="D162" t="str">
            <v>Special Education Programs</v>
          </cell>
          <cell r="E162" t="str">
            <v>RP</v>
          </cell>
          <cell r="F162">
            <v>42411.4537037037</v>
          </cell>
          <cell r="G162" t="str">
            <v>DOE PROD</v>
          </cell>
          <cell r="H162">
            <v>33631.62</v>
          </cell>
          <cell r="I162">
            <v>0.33</v>
          </cell>
          <cell r="J162">
            <v>101914</v>
          </cell>
          <cell r="K162">
            <v>68282.38</v>
          </cell>
          <cell r="L162">
            <v>0.67</v>
          </cell>
          <cell r="M162">
            <v>101914</v>
          </cell>
          <cell r="N162">
            <v>0</v>
          </cell>
          <cell r="O162">
            <v>0</v>
          </cell>
          <cell r="P162">
            <v>101914</v>
          </cell>
          <cell r="Q162">
            <v>1</v>
          </cell>
          <cell r="R162">
            <v>101914</v>
          </cell>
          <cell r="S162">
            <v>24343.77</v>
          </cell>
          <cell r="T162">
            <v>0.33</v>
          </cell>
          <cell r="U162">
            <v>73769</v>
          </cell>
          <cell r="V162">
            <v>49425.23</v>
          </cell>
          <cell r="W162">
            <v>0.67</v>
          </cell>
          <cell r="X162">
            <v>73769</v>
          </cell>
          <cell r="Y162">
            <v>0</v>
          </cell>
          <cell r="Z162">
            <v>0</v>
          </cell>
          <cell r="AA162">
            <v>73769</v>
          </cell>
          <cell r="AB162">
            <v>1</v>
          </cell>
          <cell r="AC162">
            <v>73769</v>
          </cell>
          <cell r="AD162">
            <v>478092.35</v>
          </cell>
          <cell r="AE162">
            <v>9.07</v>
          </cell>
          <cell r="AF162">
            <v>52711.39</v>
          </cell>
          <cell r="AG162">
            <v>970672.36</v>
          </cell>
          <cell r="AH162">
            <v>18.45</v>
          </cell>
          <cell r="AI162">
            <v>52610.97</v>
          </cell>
          <cell r="AJ162">
            <v>0</v>
          </cell>
          <cell r="AK162">
            <v>0</v>
          </cell>
          <cell r="AL162">
            <v>1448764.71</v>
          </cell>
          <cell r="AM162">
            <v>27.52</v>
          </cell>
          <cell r="AN162">
            <v>52644.07</v>
          </cell>
          <cell r="AO162">
            <v>1624447.71</v>
          </cell>
          <cell r="AP162">
            <v>29.52</v>
          </cell>
          <cell r="AQ162">
            <v>55028.72</v>
          </cell>
          <cell r="AR162">
            <v>465603.62</v>
          </cell>
          <cell r="AS162">
            <v>26.1</v>
          </cell>
          <cell r="AT162">
            <v>17839.22</v>
          </cell>
          <cell r="AU162">
            <v>0</v>
          </cell>
          <cell r="AV162">
            <v>0</v>
          </cell>
          <cell r="AW162">
            <v>0</v>
          </cell>
        </row>
        <row r="163">
          <cell r="B163">
            <v>285</v>
          </cell>
          <cell r="C163" t="str">
            <v>New Horizons Regional Education Center - Special Education</v>
          </cell>
          <cell r="D163" t="str">
            <v>Special Education Programs</v>
          </cell>
          <cell r="E163" t="str">
            <v>RP</v>
          </cell>
          <cell r="F163">
            <v>42411.4537037037</v>
          </cell>
          <cell r="G163" t="str">
            <v>DOE PROD</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1037462</v>
          </cell>
          <cell r="AE163">
            <v>21</v>
          </cell>
          <cell r="AF163">
            <v>49402.95</v>
          </cell>
          <cell r="AG163">
            <v>790631</v>
          </cell>
          <cell r="AH163">
            <v>17</v>
          </cell>
          <cell r="AI163">
            <v>46507.71</v>
          </cell>
          <cell r="AJ163">
            <v>0</v>
          </cell>
          <cell r="AK163">
            <v>0</v>
          </cell>
          <cell r="AL163">
            <v>1828093</v>
          </cell>
          <cell r="AM163">
            <v>38</v>
          </cell>
          <cell r="AN163">
            <v>48107.71</v>
          </cell>
          <cell r="AO163">
            <v>1828093</v>
          </cell>
          <cell r="AP163">
            <v>38</v>
          </cell>
          <cell r="AQ163">
            <v>48107.71</v>
          </cell>
          <cell r="AR163">
            <v>1255903</v>
          </cell>
          <cell r="AS163">
            <v>70</v>
          </cell>
          <cell r="AT163">
            <v>17941.47</v>
          </cell>
          <cell r="AU163">
            <v>0</v>
          </cell>
          <cell r="AV163">
            <v>0</v>
          </cell>
          <cell r="AW163">
            <v>0</v>
          </cell>
        </row>
        <row r="164">
          <cell r="B164">
            <v>286</v>
          </cell>
          <cell r="C164" t="str">
            <v>Piedmont Regional Education Program</v>
          </cell>
          <cell r="D164" t="str">
            <v>Special Education Programs</v>
          </cell>
          <cell r="E164" t="str">
            <v>RP</v>
          </cell>
          <cell r="F164">
            <v>42411.4537037037</v>
          </cell>
          <cell r="G164" t="str">
            <v>DOE PROD</v>
          </cell>
          <cell r="H164">
            <v>122545.89</v>
          </cell>
          <cell r="I164">
            <v>3.5</v>
          </cell>
          <cell r="J164">
            <v>35013.11</v>
          </cell>
          <cell r="K164">
            <v>59555.3</v>
          </cell>
          <cell r="L164">
            <v>1.5</v>
          </cell>
          <cell r="M164">
            <v>39703.53</v>
          </cell>
          <cell r="N164">
            <v>0</v>
          </cell>
          <cell r="O164">
            <v>0</v>
          </cell>
          <cell r="P164">
            <v>182101.19</v>
          </cell>
          <cell r="Q164">
            <v>5</v>
          </cell>
          <cell r="R164">
            <v>36420.24</v>
          </cell>
          <cell r="S164">
            <v>0</v>
          </cell>
          <cell r="T164">
            <v>0</v>
          </cell>
          <cell r="U164">
            <v>0</v>
          </cell>
          <cell r="V164">
            <v>0</v>
          </cell>
          <cell r="W164">
            <v>0</v>
          </cell>
          <cell r="X164">
            <v>0</v>
          </cell>
          <cell r="Y164">
            <v>0</v>
          </cell>
          <cell r="Z164">
            <v>0</v>
          </cell>
          <cell r="AA164">
            <v>0</v>
          </cell>
          <cell r="AB164">
            <v>0</v>
          </cell>
          <cell r="AC164">
            <v>0</v>
          </cell>
          <cell r="AD164">
            <v>1763515.72</v>
          </cell>
          <cell r="AE164">
            <v>38</v>
          </cell>
          <cell r="AF164">
            <v>46408.31</v>
          </cell>
          <cell r="AG164">
            <v>1767539.63</v>
          </cell>
          <cell r="AH164">
            <v>38</v>
          </cell>
          <cell r="AI164">
            <v>46514.2</v>
          </cell>
          <cell r="AJ164">
            <v>0</v>
          </cell>
          <cell r="AK164">
            <v>0</v>
          </cell>
          <cell r="AL164">
            <v>3531055.35</v>
          </cell>
          <cell r="AM164">
            <v>76</v>
          </cell>
          <cell r="AN164">
            <v>46461.25</v>
          </cell>
          <cell r="AO164">
            <v>3713156.54</v>
          </cell>
          <cell r="AP164">
            <v>81</v>
          </cell>
          <cell r="AQ164">
            <v>45841.44</v>
          </cell>
          <cell r="AR164">
            <v>1538542</v>
          </cell>
          <cell r="AS164">
            <v>72</v>
          </cell>
          <cell r="AT164">
            <v>21368.64</v>
          </cell>
          <cell r="AU164">
            <v>0</v>
          </cell>
          <cell r="AV164">
            <v>0</v>
          </cell>
          <cell r="AW164">
            <v>0</v>
          </cell>
        </row>
        <row r="165">
          <cell r="B165">
            <v>287</v>
          </cell>
          <cell r="C165" t="str">
            <v>Shenandoah Valley Regional Program</v>
          </cell>
          <cell r="D165" t="str">
            <v>Special Education Programs</v>
          </cell>
          <cell r="E165" t="str">
            <v>RP</v>
          </cell>
          <cell r="F165">
            <v>42411.4537037037</v>
          </cell>
          <cell r="G165" t="str">
            <v>DOE PROD</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2353745.98</v>
          </cell>
          <cell r="AE165">
            <v>43.95</v>
          </cell>
          <cell r="AF165">
            <v>53555.08</v>
          </cell>
          <cell r="AG165">
            <v>730775.32</v>
          </cell>
          <cell r="AH165">
            <v>13</v>
          </cell>
          <cell r="AI165">
            <v>56213.49</v>
          </cell>
          <cell r="AJ165">
            <v>0</v>
          </cell>
          <cell r="AK165">
            <v>0</v>
          </cell>
          <cell r="AL165">
            <v>3084521.3</v>
          </cell>
          <cell r="AM165">
            <v>56.95</v>
          </cell>
          <cell r="AN165">
            <v>54161.92</v>
          </cell>
          <cell r="AO165">
            <v>3084521.3</v>
          </cell>
          <cell r="AP165">
            <v>56.95</v>
          </cell>
          <cell r="AQ165">
            <v>54161.92</v>
          </cell>
          <cell r="AR165">
            <v>1802991.47</v>
          </cell>
          <cell r="AS165">
            <v>120</v>
          </cell>
          <cell r="AT165">
            <v>15024.93</v>
          </cell>
          <cell r="AU165">
            <v>0</v>
          </cell>
          <cell r="AV165">
            <v>0</v>
          </cell>
          <cell r="AW165">
            <v>0</v>
          </cell>
        </row>
        <row r="166">
          <cell r="B166">
            <v>288</v>
          </cell>
          <cell r="C166" t="str">
            <v>Southeastern Cooperative Educational Program</v>
          </cell>
          <cell r="D166" t="str">
            <v>Special Education Programs</v>
          </cell>
          <cell r="E166" t="str">
            <v>RP</v>
          </cell>
          <cell r="F166">
            <v>42411.4537037037</v>
          </cell>
          <cell r="G166" t="str">
            <v>DOE PROD</v>
          </cell>
          <cell r="H166">
            <v>1043595</v>
          </cell>
          <cell r="I166">
            <v>12</v>
          </cell>
          <cell r="J166">
            <v>86966.25</v>
          </cell>
          <cell r="K166">
            <v>1043595</v>
          </cell>
          <cell r="L166">
            <v>12</v>
          </cell>
          <cell r="M166">
            <v>86966.25</v>
          </cell>
          <cell r="N166">
            <v>0</v>
          </cell>
          <cell r="O166">
            <v>0</v>
          </cell>
          <cell r="P166">
            <v>2087190</v>
          </cell>
          <cell r="Q166">
            <v>24</v>
          </cell>
          <cell r="R166">
            <v>86966.25</v>
          </cell>
          <cell r="S166">
            <v>0</v>
          </cell>
          <cell r="T166">
            <v>0</v>
          </cell>
          <cell r="U166">
            <v>0</v>
          </cell>
          <cell r="V166">
            <v>0</v>
          </cell>
          <cell r="W166">
            <v>0</v>
          </cell>
          <cell r="X166">
            <v>0</v>
          </cell>
          <cell r="Y166">
            <v>0</v>
          </cell>
          <cell r="Z166">
            <v>0</v>
          </cell>
          <cell r="AA166">
            <v>0</v>
          </cell>
          <cell r="AB166">
            <v>0</v>
          </cell>
          <cell r="AC166">
            <v>0</v>
          </cell>
          <cell r="AD166">
            <v>5775080</v>
          </cell>
          <cell r="AE166">
            <v>125</v>
          </cell>
          <cell r="AF166">
            <v>46200.64</v>
          </cell>
          <cell r="AG166">
            <v>5775080</v>
          </cell>
          <cell r="AH166">
            <v>120</v>
          </cell>
          <cell r="AI166">
            <v>48125.67</v>
          </cell>
          <cell r="AJ166">
            <v>0</v>
          </cell>
          <cell r="AK166">
            <v>0</v>
          </cell>
          <cell r="AL166">
            <v>11550160</v>
          </cell>
          <cell r="AM166">
            <v>245</v>
          </cell>
          <cell r="AN166">
            <v>47143.51</v>
          </cell>
          <cell r="AO166">
            <v>13637350</v>
          </cell>
          <cell r="AP166">
            <v>269</v>
          </cell>
          <cell r="AQ166">
            <v>50696.47</v>
          </cell>
          <cell r="AR166">
            <v>8487930</v>
          </cell>
          <cell r="AS166">
            <v>421</v>
          </cell>
          <cell r="AT166">
            <v>20161.35</v>
          </cell>
          <cell r="AU166">
            <v>422950</v>
          </cell>
          <cell r="AV166">
            <v>10</v>
          </cell>
          <cell r="AW166">
            <v>42295</v>
          </cell>
        </row>
        <row r="167">
          <cell r="B167">
            <v>290</v>
          </cell>
          <cell r="C167" t="str">
            <v>Northern Virginia Regional Special Education Pgm</v>
          </cell>
          <cell r="D167" t="str">
            <v>Special Education Programs</v>
          </cell>
          <cell r="E167" t="str">
            <v>RP</v>
          </cell>
          <cell r="F167">
            <v>42411.4537037037</v>
          </cell>
          <cell r="G167" t="str">
            <v>DOE PROD</v>
          </cell>
          <cell r="H167">
            <v>210089.96</v>
          </cell>
          <cell r="I167">
            <v>1.64</v>
          </cell>
          <cell r="J167">
            <v>128103.63</v>
          </cell>
          <cell r="K167">
            <v>146846.22</v>
          </cell>
          <cell r="L167">
            <v>1.27</v>
          </cell>
          <cell r="M167">
            <v>115626.94</v>
          </cell>
          <cell r="N167">
            <v>0</v>
          </cell>
          <cell r="O167">
            <v>0</v>
          </cell>
          <cell r="P167">
            <v>356936.18</v>
          </cell>
          <cell r="Q167">
            <v>2.91</v>
          </cell>
          <cell r="R167">
            <v>122658.48</v>
          </cell>
          <cell r="S167">
            <v>221425.84</v>
          </cell>
          <cell r="T167">
            <v>2.3</v>
          </cell>
          <cell r="U167">
            <v>96272.1</v>
          </cell>
          <cell r="V167">
            <v>111596.55</v>
          </cell>
          <cell r="W167">
            <v>1.16</v>
          </cell>
          <cell r="X167">
            <v>96203.92</v>
          </cell>
          <cell r="Y167">
            <v>0</v>
          </cell>
          <cell r="Z167">
            <v>0</v>
          </cell>
          <cell r="AA167">
            <v>333022.39</v>
          </cell>
          <cell r="AB167">
            <v>3.46</v>
          </cell>
          <cell r="AC167">
            <v>96249.25</v>
          </cell>
          <cell r="AD167">
            <v>10552455.96</v>
          </cell>
          <cell r="AE167">
            <v>174.23</v>
          </cell>
          <cell r="AF167">
            <v>60566.24</v>
          </cell>
          <cell r="AG167">
            <v>5875707.67</v>
          </cell>
          <cell r="AH167">
            <v>92.51</v>
          </cell>
          <cell r="AI167">
            <v>63514.3</v>
          </cell>
          <cell r="AJ167">
            <v>0</v>
          </cell>
          <cell r="AK167">
            <v>0</v>
          </cell>
          <cell r="AL167">
            <v>16428163.63</v>
          </cell>
          <cell r="AM167">
            <v>266.74</v>
          </cell>
          <cell r="AN167">
            <v>61588.68</v>
          </cell>
          <cell r="AO167">
            <v>17118122.2</v>
          </cell>
          <cell r="AP167">
            <v>273.11</v>
          </cell>
          <cell r="AQ167">
            <v>62678.49</v>
          </cell>
          <cell r="AR167">
            <v>7060309.32</v>
          </cell>
          <cell r="AS167">
            <v>280.32</v>
          </cell>
          <cell r="AT167">
            <v>25186.61</v>
          </cell>
          <cell r="AU167">
            <v>0</v>
          </cell>
          <cell r="AV167">
            <v>0</v>
          </cell>
          <cell r="AW167">
            <v>0</v>
          </cell>
        </row>
        <row r="168">
          <cell r="B168">
            <v>292</v>
          </cell>
          <cell r="C168" t="str">
            <v>Henry County/Martinsville Regional Program</v>
          </cell>
          <cell r="D168" t="str">
            <v>Special Education Programs</v>
          </cell>
          <cell r="E168" t="str">
            <v>RP</v>
          </cell>
          <cell r="F168">
            <v>42411.4537037037</v>
          </cell>
          <cell r="G168" t="str">
            <v>DOE PROD</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221120.27</v>
          </cell>
          <cell r="AE168">
            <v>5.25</v>
          </cell>
          <cell r="AF168">
            <v>42118.15</v>
          </cell>
          <cell r="AG168">
            <v>128653.42</v>
          </cell>
          <cell r="AH168">
            <v>3</v>
          </cell>
          <cell r="AI168">
            <v>42884.47</v>
          </cell>
          <cell r="AJ168">
            <v>0</v>
          </cell>
          <cell r="AK168">
            <v>0</v>
          </cell>
          <cell r="AL168">
            <v>349773.69</v>
          </cell>
          <cell r="AM168">
            <v>8.25</v>
          </cell>
          <cell r="AN168">
            <v>42396.81</v>
          </cell>
          <cell r="AO168">
            <v>349773.69</v>
          </cell>
          <cell r="AP168">
            <v>8.25</v>
          </cell>
          <cell r="AQ168">
            <v>42396.81</v>
          </cell>
          <cell r="AR168">
            <v>361723.5</v>
          </cell>
          <cell r="AS168">
            <v>20</v>
          </cell>
          <cell r="AT168">
            <v>18086.18</v>
          </cell>
          <cell r="AU168">
            <v>0</v>
          </cell>
          <cell r="AV168">
            <v>0</v>
          </cell>
          <cell r="AW168">
            <v>0</v>
          </cell>
        </row>
        <row r="169">
          <cell r="B169">
            <v>299</v>
          </cell>
          <cell r="C169" t="str">
            <v>Roanoke Valley Regional Board</v>
          </cell>
          <cell r="D169" t="str">
            <v>Special Education Programs</v>
          </cell>
          <cell r="E169" t="str">
            <v>RP</v>
          </cell>
          <cell r="F169">
            <v>42411.4537037037</v>
          </cell>
          <cell r="G169" t="str">
            <v>DOE PROD</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776029</v>
          </cell>
          <cell r="AE169">
            <v>19</v>
          </cell>
          <cell r="AF169">
            <v>40843.63</v>
          </cell>
          <cell r="AG169">
            <v>1079498</v>
          </cell>
          <cell r="AH169">
            <v>21.5</v>
          </cell>
          <cell r="AI169">
            <v>50209.21</v>
          </cell>
          <cell r="AJ169">
            <v>0</v>
          </cell>
          <cell r="AK169">
            <v>0</v>
          </cell>
          <cell r="AL169">
            <v>1855527</v>
          </cell>
          <cell r="AM169">
            <v>40.5</v>
          </cell>
          <cell r="AN169">
            <v>45815.48</v>
          </cell>
          <cell r="AO169">
            <v>1855527</v>
          </cell>
          <cell r="AP169">
            <v>40.5</v>
          </cell>
          <cell r="AQ169">
            <v>45815.48</v>
          </cell>
          <cell r="AR169">
            <v>2114239</v>
          </cell>
          <cell r="AS169">
            <v>133</v>
          </cell>
          <cell r="AT169">
            <v>15896.53</v>
          </cell>
          <cell r="AU169">
            <v>195423</v>
          </cell>
          <cell r="AV169">
            <v>8.22</v>
          </cell>
          <cell r="AW169">
            <v>23774.09</v>
          </cell>
        </row>
        <row r="170">
          <cell r="B170">
            <v>301</v>
          </cell>
          <cell r="C170" t="str">
            <v>Charlottesville-Albemarle Vocational-Technical Center</v>
          </cell>
          <cell r="D170" t="str">
            <v>Career and Technical Centers</v>
          </cell>
          <cell r="E170" t="str">
            <v>RP</v>
          </cell>
          <cell r="F170">
            <v>42411.4537037037</v>
          </cell>
          <cell r="G170" t="str">
            <v>DOE PROD</v>
          </cell>
          <cell r="H170">
            <v>0</v>
          </cell>
          <cell r="I170">
            <v>0</v>
          </cell>
          <cell r="J170">
            <v>0</v>
          </cell>
          <cell r="K170">
            <v>99113.34</v>
          </cell>
          <cell r="L170">
            <v>1</v>
          </cell>
          <cell r="M170">
            <v>99113.34</v>
          </cell>
          <cell r="N170">
            <v>0</v>
          </cell>
          <cell r="O170">
            <v>0</v>
          </cell>
          <cell r="P170">
            <v>99113.34</v>
          </cell>
          <cell r="Q170">
            <v>1</v>
          </cell>
          <cell r="R170">
            <v>99113.34</v>
          </cell>
          <cell r="S170">
            <v>0</v>
          </cell>
          <cell r="T170">
            <v>0</v>
          </cell>
          <cell r="U170">
            <v>0</v>
          </cell>
          <cell r="V170">
            <v>83297.62</v>
          </cell>
          <cell r="W170">
            <v>1</v>
          </cell>
          <cell r="X170">
            <v>83297.62</v>
          </cell>
          <cell r="Y170">
            <v>0</v>
          </cell>
          <cell r="Z170">
            <v>0</v>
          </cell>
          <cell r="AA170">
            <v>83297.62</v>
          </cell>
          <cell r="AB170">
            <v>1</v>
          </cell>
          <cell r="AC170">
            <v>83297.62</v>
          </cell>
          <cell r="AD170">
            <v>0</v>
          </cell>
          <cell r="AE170">
            <v>0</v>
          </cell>
          <cell r="AF170">
            <v>0</v>
          </cell>
          <cell r="AG170">
            <v>565574.59</v>
          </cell>
          <cell r="AH170">
            <v>8.6</v>
          </cell>
          <cell r="AI170">
            <v>65764.49</v>
          </cell>
          <cell r="AJ170">
            <v>0</v>
          </cell>
          <cell r="AK170">
            <v>0</v>
          </cell>
          <cell r="AL170">
            <v>565574.59</v>
          </cell>
          <cell r="AM170">
            <v>8.6</v>
          </cell>
          <cell r="AN170">
            <v>65764.49</v>
          </cell>
          <cell r="AO170">
            <v>747985.55</v>
          </cell>
          <cell r="AP170">
            <v>10.6</v>
          </cell>
          <cell r="AQ170">
            <v>70564.67</v>
          </cell>
          <cell r="AR170">
            <v>47977.08</v>
          </cell>
          <cell r="AS170">
            <v>2</v>
          </cell>
          <cell r="AT170">
            <v>23988.54</v>
          </cell>
          <cell r="AU170">
            <v>0</v>
          </cell>
          <cell r="AV170">
            <v>0</v>
          </cell>
          <cell r="AW170">
            <v>0</v>
          </cell>
        </row>
        <row r="171">
          <cell r="B171">
            <v>302</v>
          </cell>
          <cell r="C171" t="str">
            <v>Jackson River Technical Center</v>
          </cell>
          <cell r="D171" t="str">
            <v>Career and Technical Centers</v>
          </cell>
          <cell r="E171" t="str">
            <v>RP</v>
          </cell>
          <cell r="F171">
            <v>42411.4537037037</v>
          </cell>
          <cell r="G171" t="str">
            <v>DOE PROD</v>
          </cell>
          <cell r="H171">
            <v>0</v>
          </cell>
          <cell r="I171">
            <v>0</v>
          </cell>
          <cell r="J171">
            <v>0</v>
          </cell>
          <cell r="K171">
            <v>86847.96</v>
          </cell>
          <cell r="L171">
            <v>1</v>
          </cell>
          <cell r="M171">
            <v>86847.96</v>
          </cell>
          <cell r="N171">
            <v>0</v>
          </cell>
          <cell r="O171">
            <v>0</v>
          </cell>
          <cell r="P171">
            <v>86847.96</v>
          </cell>
          <cell r="Q171">
            <v>1</v>
          </cell>
          <cell r="R171">
            <v>86847.96</v>
          </cell>
          <cell r="S171">
            <v>0</v>
          </cell>
          <cell r="T171">
            <v>0</v>
          </cell>
          <cell r="U171">
            <v>0</v>
          </cell>
          <cell r="V171">
            <v>1982</v>
          </cell>
          <cell r="W171">
            <v>0.04</v>
          </cell>
          <cell r="X171">
            <v>49550</v>
          </cell>
          <cell r="Y171">
            <v>0</v>
          </cell>
          <cell r="Z171">
            <v>0</v>
          </cell>
          <cell r="AA171">
            <v>1982</v>
          </cell>
          <cell r="AB171">
            <v>0.04</v>
          </cell>
          <cell r="AC171">
            <v>49550</v>
          </cell>
          <cell r="AD171">
            <v>0</v>
          </cell>
          <cell r="AE171">
            <v>0</v>
          </cell>
          <cell r="AF171">
            <v>0</v>
          </cell>
          <cell r="AG171">
            <v>483734.34</v>
          </cell>
          <cell r="AH171">
            <v>10</v>
          </cell>
          <cell r="AI171">
            <v>48373.43</v>
          </cell>
          <cell r="AJ171">
            <v>0</v>
          </cell>
          <cell r="AK171">
            <v>0</v>
          </cell>
          <cell r="AL171">
            <v>483734.34</v>
          </cell>
          <cell r="AM171">
            <v>10</v>
          </cell>
          <cell r="AN171">
            <v>48373.43</v>
          </cell>
          <cell r="AO171">
            <v>572564.3</v>
          </cell>
          <cell r="AP171">
            <v>11.04</v>
          </cell>
          <cell r="AQ171">
            <v>51862.71</v>
          </cell>
          <cell r="AR171">
            <v>15385.79</v>
          </cell>
          <cell r="AS171">
            <v>1.3</v>
          </cell>
          <cell r="AT171">
            <v>11835.22</v>
          </cell>
          <cell r="AU171">
            <v>2650</v>
          </cell>
          <cell r="AV171">
            <v>0.11</v>
          </cell>
          <cell r="AW171">
            <v>24090.91</v>
          </cell>
        </row>
        <row r="172">
          <cell r="B172">
            <v>304</v>
          </cell>
          <cell r="C172" t="str">
            <v>Massanutten  Technical Center</v>
          </cell>
          <cell r="D172" t="str">
            <v>Career and Technical Centers</v>
          </cell>
          <cell r="E172" t="str">
            <v>RP</v>
          </cell>
          <cell r="F172">
            <v>42411.4537037037</v>
          </cell>
          <cell r="G172" t="str">
            <v>DOE PROD</v>
          </cell>
          <cell r="H172">
            <v>0</v>
          </cell>
          <cell r="I172">
            <v>0</v>
          </cell>
          <cell r="J172">
            <v>0</v>
          </cell>
          <cell r="K172">
            <v>100245</v>
          </cell>
          <cell r="L172">
            <v>1</v>
          </cell>
          <cell r="M172">
            <v>100245</v>
          </cell>
          <cell r="N172">
            <v>0</v>
          </cell>
          <cell r="O172">
            <v>0</v>
          </cell>
          <cell r="P172">
            <v>100245</v>
          </cell>
          <cell r="Q172">
            <v>1</v>
          </cell>
          <cell r="R172">
            <v>100245</v>
          </cell>
          <cell r="S172">
            <v>0</v>
          </cell>
          <cell r="T172">
            <v>0</v>
          </cell>
          <cell r="U172">
            <v>0</v>
          </cell>
          <cell r="V172">
            <v>151634.18</v>
          </cell>
          <cell r="W172">
            <v>2</v>
          </cell>
          <cell r="X172">
            <v>75817.09</v>
          </cell>
          <cell r="Y172">
            <v>0</v>
          </cell>
          <cell r="Z172">
            <v>0</v>
          </cell>
          <cell r="AA172">
            <v>151634.18</v>
          </cell>
          <cell r="AB172">
            <v>2</v>
          </cell>
          <cell r="AC172">
            <v>75817.09</v>
          </cell>
          <cell r="AD172">
            <v>0</v>
          </cell>
          <cell r="AE172">
            <v>0</v>
          </cell>
          <cell r="AF172">
            <v>0</v>
          </cell>
          <cell r="AG172">
            <v>1496880.34</v>
          </cell>
          <cell r="AH172">
            <v>29</v>
          </cell>
          <cell r="AI172">
            <v>51616.56</v>
          </cell>
          <cell r="AJ172">
            <v>0</v>
          </cell>
          <cell r="AK172">
            <v>0</v>
          </cell>
          <cell r="AL172">
            <v>1496880.34</v>
          </cell>
          <cell r="AM172">
            <v>29</v>
          </cell>
          <cell r="AN172">
            <v>51616.56</v>
          </cell>
          <cell r="AO172">
            <v>1748759.52</v>
          </cell>
          <cell r="AP172">
            <v>32</v>
          </cell>
          <cell r="AQ172">
            <v>54648.74</v>
          </cell>
          <cell r="AR172">
            <v>34720.75</v>
          </cell>
          <cell r="AS172">
            <v>2</v>
          </cell>
          <cell r="AT172">
            <v>17360.38</v>
          </cell>
          <cell r="AU172">
            <v>459898.84</v>
          </cell>
          <cell r="AV172">
            <v>16</v>
          </cell>
          <cell r="AW172">
            <v>28743.68</v>
          </cell>
        </row>
        <row r="173">
          <cell r="B173">
            <v>305</v>
          </cell>
          <cell r="C173" t="str">
            <v>Piedmont Regional Adult and Continuing Education</v>
          </cell>
          <cell r="D173" t="str">
            <v>Career and Technical Centers</v>
          </cell>
          <cell r="E173" t="str">
            <v>RP</v>
          </cell>
          <cell r="F173">
            <v>42411.4537037037</v>
          </cell>
          <cell r="G173" t="str">
            <v>DOE PROD</v>
          </cell>
        </row>
        <row r="174">
          <cell r="B174">
            <v>306</v>
          </cell>
          <cell r="C174" t="str">
            <v>Valley Career and Technical Center</v>
          </cell>
          <cell r="D174" t="str">
            <v>Career and Technical Centers</v>
          </cell>
          <cell r="E174" t="str">
            <v>RP</v>
          </cell>
          <cell r="F174">
            <v>42411.4537037037</v>
          </cell>
          <cell r="G174" t="str">
            <v>DOE PROD</v>
          </cell>
          <cell r="H174">
            <v>0</v>
          </cell>
          <cell r="I174">
            <v>0</v>
          </cell>
          <cell r="J174">
            <v>0</v>
          </cell>
          <cell r="K174">
            <v>89226</v>
          </cell>
          <cell r="L174">
            <v>1</v>
          </cell>
          <cell r="M174">
            <v>89226</v>
          </cell>
          <cell r="N174">
            <v>0</v>
          </cell>
          <cell r="O174">
            <v>0</v>
          </cell>
          <cell r="P174">
            <v>89226</v>
          </cell>
          <cell r="Q174">
            <v>1</v>
          </cell>
          <cell r="R174">
            <v>89226</v>
          </cell>
          <cell r="S174">
            <v>0</v>
          </cell>
          <cell r="T174">
            <v>0</v>
          </cell>
          <cell r="U174">
            <v>0</v>
          </cell>
          <cell r="V174">
            <v>141155.05</v>
          </cell>
          <cell r="W174">
            <v>2</v>
          </cell>
          <cell r="X174">
            <v>70577.53</v>
          </cell>
          <cell r="Y174">
            <v>0</v>
          </cell>
          <cell r="Z174">
            <v>0</v>
          </cell>
          <cell r="AA174">
            <v>141155.05</v>
          </cell>
          <cell r="AB174">
            <v>2</v>
          </cell>
          <cell r="AC174">
            <v>70577.53</v>
          </cell>
          <cell r="AD174">
            <v>0</v>
          </cell>
          <cell r="AE174">
            <v>0</v>
          </cell>
          <cell r="AF174">
            <v>0</v>
          </cell>
          <cell r="AG174">
            <v>1266019.72</v>
          </cell>
          <cell r="AH174">
            <v>24.5</v>
          </cell>
          <cell r="AI174">
            <v>51674.27</v>
          </cell>
          <cell r="AJ174">
            <v>0</v>
          </cell>
          <cell r="AK174">
            <v>0</v>
          </cell>
          <cell r="AL174">
            <v>1266019.72</v>
          </cell>
          <cell r="AM174">
            <v>24.5</v>
          </cell>
          <cell r="AN174">
            <v>51674.27</v>
          </cell>
          <cell r="AO174">
            <v>1496400.77</v>
          </cell>
          <cell r="AP174">
            <v>27.5</v>
          </cell>
          <cell r="AQ174">
            <v>54414.57</v>
          </cell>
          <cell r="AR174">
            <v>0</v>
          </cell>
          <cell r="AS174">
            <v>0</v>
          </cell>
          <cell r="AT174">
            <v>0</v>
          </cell>
          <cell r="AU174">
            <v>478202.59</v>
          </cell>
          <cell r="AV174">
            <v>13.46</v>
          </cell>
          <cell r="AW174">
            <v>35527.68</v>
          </cell>
        </row>
        <row r="175">
          <cell r="B175">
            <v>307</v>
          </cell>
          <cell r="C175" t="str">
            <v>New Horizons Career and Technical Center</v>
          </cell>
          <cell r="D175" t="str">
            <v>Career and Technical Centers</v>
          </cell>
          <cell r="E175" t="str">
            <v>RP</v>
          </cell>
          <cell r="F175">
            <v>42411.4537037037</v>
          </cell>
          <cell r="G175" t="str">
            <v>DOE PROD</v>
          </cell>
          <cell r="H175">
            <v>0</v>
          </cell>
          <cell r="I175">
            <v>0</v>
          </cell>
          <cell r="J175">
            <v>0</v>
          </cell>
          <cell r="K175">
            <v>221870</v>
          </cell>
          <cell r="L175">
            <v>2.5</v>
          </cell>
          <cell r="M175">
            <v>88748</v>
          </cell>
          <cell r="N175">
            <v>0</v>
          </cell>
          <cell r="O175">
            <v>0</v>
          </cell>
          <cell r="P175">
            <v>221870</v>
          </cell>
          <cell r="Q175">
            <v>2.5</v>
          </cell>
          <cell r="R175">
            <v>88748</v>
          </cell>
          <cell r="S175">
            <v>0</v>
          </cell>
          <cell r="T175">
            <v>0</v>
          </cell>
          <cell r="U175">
            <v>0</v>
          </cell>
          <cell r="V175">
            <v>49054</v>
          </cell>
          <cell r="W175">
            <v>0.75</v>
          </cell>
          <cell r="X175">
            <v>65405.33</v>
          </cell>
          <cell r="Y175">
            <v>0</v>
          </cell>
          <cell r="Z175">
            <v>0</v>
          </cell>
          <cell r="AA175">
            <v>49054</v>
          </cell>
          <cell r="AB175">
            <v>0.75</v>
          </cell>
          <cell r="AC175">
            <v>65405.33</v>
          </cell>
          <cell r="AD175">
            <v>0</v>
          </cell>
          <cell r="AE175">
            <v>0</v>
          </cell>
          <cell r="AF175">
            <v>0</v>
          </cell>
          <cell r="AG175">
            <v>1253652</v>
          </cell>
          <cell r="AH175">
            <v>23.5</v>
          </cell>
          <cell r="AI175">
            <v>53346.89</v>
          </cell>
          <cell r="AJ175">
            <v>0</v>
          </cell>
          <cell r="AK175">
            <v>0</v>
          </cell>
          <cell r="AL175">
            <v>1253652</v>
          </cell>
          <cell r="AM175">
            <v>23.5</v>
          </cell>
          <cell r="AN175">
            <v>53346.89</v>
          </cell>
          <cell r="AO175">
            <v>1524576</v>
          </cell>
          <cell r="AP175">
            <v>26.75</v>
          </cell>
          <cell r="AQ175">
            <v>56993.5</v>
          </cell>
          <cell r="AR175">
            <v>0</v>
          </cell>
          <cell r="AS175">
            <v>0</v>
          </cell>
          <cell r="AT175">
            <v>0</v>
          </cell>
          <cell r="AU175">
            <v>175977</v>
          </cell>
          <cell r="AV175">
            <v>6</v>
          </cell>
          <cell r="AW175">
            <v>29329.5</v>
          </cell>
        </row>
        <row r="176">
          <cell r="B176">
            <v>308</v>
          </cell>
          <cell r="C176" t="str">
            <v>The Pruden Center for Industry and Technology</v>
          </cell>
          <cell r="D176" t="str">
            <v>Career and Technical Centers</v>
          </cell>
          <cell r="E176" t="str">
            <v>RP</v>
          </cell>
          <cell r="F176">
            <v>42411.4537037037</v>
          </cell>
          <cell r="G176" t="str">
            <v>DOE PROD</v>
          </cell>
          <cell r="H176">
            <v>0</v>
          </cell>
          <cell r="I176">
            <v>0</v>
          </cell>
          <cell r="J176">
            <v>0</v>
          </cell>
          <cell r="K176">
            <v>99447</v>
          </cell>
          <cell r="L176">
            <v>1</v>
          </cell>
          <cell r="M176">
            <v>99447</v>
          </cell>
          <cell r="N176">
            <v>0</v>
          </cell>
          <cell r="O176">
            <v>0</v>
          </cell>
          <cell r="P176">
            <v>99447</v>
          </cell>
          <cell r="Q176">
            <v>1</v>
          </cell>
          <cell r="R176">
            <v>99447</v>
          </cell>
          <cell r="S176">
            <v>0</v>
          </cell>
          <cell r="T176">
            <v>0</v>
          </cell>
          <cell r="U176">
            <v>0</v>
          </cell>
          <cell r="V176">
            <v>72171</v>
          </cell>
          <cell r="W176">
            <v>1</v>
          </cell>
          <cell r="X176">
            <v>72171</v>
          </cell>
          <cell r="Y176">
            <v>0</v>
          </cell>
          <cell r="Z176">
            <v>0</v>
          </cell>
          <cell r="AA176">
            <v>72171</v>
          </cell>
          <cell r="AB176">
            <v>1</v>
          </cell>
          <cell r="AC176">
            <v>72171</v>
          </cell>
          <cell r="AD176">
            <v>0</v>
          </cell>
          <cell r="AE176">
            <v>0</v>
          </cell>
          <cell r="AF176">
            <v>0</v>
          </cell>
          <cell r="AG176">
            <v>857022.34</v>
          </cell>
          <cell r="AH176">
            <v>18</v>
          </cell>
          <cell r="AI176">
            <v>47612.35</v>
          </cell>
          <cell r="AJ176">
            <v>0</v>
          </cell>
          <cell r="AK176">
            <v>0</v>
          </cell>
          <cell r="AL176">
            <v>857022.34</v>
          </cell>
          <cell r="AM176">
            <v>18</v>
          </cell>
          <cell r="AN176">
            <v>47612.35</v>
          </cell>
          <cell r="AO176">
            <v>1028640.34</v>
          </cell>
          <cell r="AP176">
            <v>20</v>
          </cell>
          <cell r="AQ176">
            <v>51432.02</v>
          </cell>
          <cell r="AR176">
            <v>0</v>
          </cell>
          <cell r="AS176">
            <v>0</v>
          </cell>
          <cell r="AT176">
            <v>0</v>
          </cell>
          <cell r="AU176">
            <v>200242.74</v>
          </cell>
          <cell r="AV176">
            <v>19</v>
          </cell>
          <cell r="AW176">
            <v>10539.09</v>
          </cell>
        </row>
        <row r="177">
          <cell r="B177">
            <v>309</v>
          </cell>
          <cell r="C177" t="str">
            <v>Rowanty Vocational-Technical Center</v>
          </cell>
          <cell r="D177" t="str">
            <v>Career and Technical Centers</v>
          </cell>
          <cell r="E177" t="str">
            <v>RP</v>
          </cell>
          <cell r="F177">
            <v>42411.4537037037</v>
          </cell>
          <cell r="G177" t="str">
            <v>DOE PROD</v>
          </cell>
          <cell r="H177">
            <v>0</v>
          </cell>
          <cell r="I177">
            <v>0</v>
          </cell>
          <cell r="J177">
            <v>0</v>
          </cell>
          <cell r="K177">
            <v>111565.77</v>
          </cell>
          <cell r="L177">
            <v>1</v>
          </cell>
          <cell r="M177">
            <v>111565.77</v>
          </cell>
          <cell r="N177">
            <v>0</v>
          </cell>
          <cell r="O177">
            <v>0</v>
          </cell>
          <cell r="P177">
            <v>111565.77</v>
          </cell>
          <cell r="Q177">
            <v>1</v>
          </cell>
          <cell r="R177">
            <v>111565.77</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549528.71</v>
          </cell>
          <cell r="AH177">
            <v>11.5</v>
          </cell>
          <cell r="AI177">
            <v>47785.11</v>
          </cell>
          <cell r="AJ177">
            <v>0</v>
          </cell>
          <cell r="AK177">
            <v>0</v>
          </cell>
          <cell r="AL177">
            <v>549528.71</v>
          </cell>
          <cell r="AM177">
            <v>11.5</v>
          </cell>
          <cell r="AN177">
            <v>47785.11</v>
          </cell>
          <cell r="AO177">
            <v>661094.48</v>
          </cell>
          <cell r="AP177">
            <v>12.5</v>
          </cell>
          <cell r="AQ177">
            <v>52887.56</v>
          </cell>
          <cell r="AR177">
            <v>0</v>
          </cell>
          <cell r="AS177">
            <v>0</v>
          </cell>
          <cell r="AT177">
            <v>0</v>
          </cell>
          <cell r="AU177">
            <v>0</v>
          </cell>
          <cell r="AV177">
            <v>0</v>
          </cell>
          <cell r="AW177">
            <v>0</v>
          </cell>
        </row>
        <row r="178">
          <cell r="B178">
            <v>310</v>
          </cell>
          <cell r="C178" t="str">
            <v>Northern Neck Technnical Centerl</v>
          </cell>
          <cell r="D178" t="str">
            <v>Career and Technical Centers</v>
          </cell>
          <cell r="E178" t="str">
            <v>RP</v>
          </cell>
          <cell r="F178">
            <v>42411.4537037037</v>
          </cell>
          <cell r="G178" t="str">
            <v>DOE PROD</v>
          </cell>
          <cell r="H178">
            <v>0</v>
          </cell>
          <cell r="I178">
            <v>0</v>
          </cell>
          <cell r="J178">
            <v>0</v>
          </cell>
          <cell r="K178">
            <v>86783.04</v>
          </cell>
          <cell r="L178">
            <v>1</v>
          </cell>
          <cell r="M178">
            <v>86783.04</v>
          </cell>
          <cell r="N178">
            <v>0</v>
          </cell>
          <cell r="O178">
            <v>0</v>
          </cell>
          <cell r="P178">
            <v>86783.04</v>
          </cell>
          <cell r="Q178">
            <v>1</v>
          </cell>
          <cell r="R178">
            <v>86783.04</v>
          </cell>
          <cell r="S178">
            <v>0</v>
          </cell>
          <cell r="T178">
            <v>0</v>
          </cell>
          <cell r="U178">
            <v>0</v>
          </cell>
          <cell r="V178">
            <v>15780.96</v>
          </cell>
          <cell r="W178">
            <v>0.25</v>
          </cell>
          <cell r="X178">
            <v>63123.84</v>
          </cell>
          <cell r="Y178">
            <v>0</v>
          </cell>
          <cell r="Z178">
            <v>0</v>
          </cell>
          <cell r="AA178">
            <v>15780.96</v>
          </cell>
          <cell r="AB178">
            <v>0.25</v>
          </cell>
          <cell r="AC178">
            <v>63123.84</v>
          </cell>
          <cell r="AD178">
            <v>0</v>
          </cell>
          <cell r="AE178">
            <v>0</v>
          </cell>
          <cell r="AF178">
            <v>0</v>
          </cell>
          <cell r="AG178">
            <v>809381.53</v>
          </cell>
          <cell r="AH178">
            <v>17.5</v>
          </cell>
          <cell r="AI178">
            <v>46250.37</v>
          </cell>
          <cell r="AJ178">
            <v>0</v>
          </cell>
          <cell r="AK178">
            <v>0</v>
          </cell>
          <cell r="AL178">
            <v>809381.53</v>
          </cell>
          <cell r="AM178">
            <v>17.5</v>
          </cell>
          <cell r="AN178">
            <v>46250.37</v>
          </cell>
          <cell r="AO178">
            <v>911945.53</v>
          </cell>
          <cell r="AP178">
            <v>18.75</v>
          </cell>
          <cell r="AQ178">
            <v>48637.09</v>
          </cell>
          <cell r="AR178">
            <v>0</v>
          </cell>
          <cell r="AS178">
            <v>0</v>
          </cell>
          <cell r="AT178">
            <v>0</v>
          </cell>
          <cell r="AU178">
            <v>0</v>
          </cell>
          <cell r="AV178">
            <v>0</v>
          </cell>
          <cell r="AW178">
            <v>0</v>
          </cell>
        </row>
        <row r="179">
          <cell r="B179">
            <v>311</v>
          </cell>
          <cell r="C179" t="str">
            <v>Amelia-Nottoway Vocational-Technical Center</v>
          </cell>
          <cell r="D179" t="str">
            <v>Career and Technical Centers</v>
          </cell>
          <cell r="E179" t="str">
            <v>RP</v>
          </cell>
          <cell r="F179">
            <v>42411.4537037037</v>
          </cell>
          <cell r="G179" t="str">
            <v>DOE PROD</v>
          </cell>
          <cell r="H179">
            <v>0</v>
          </cell>
          <cell r="I179">
            <v>0</v>
          </cell>
          <cell r="J179">
            <v>0</v>
          </cell>
          <cell r="K179">
            <v>46200</v>
          </cell>
          <cell r="L179">
            <v>0.6</v>
          </cell>
          <cell r="M179">
            <v>77000</v>
          </cell>
          <cell r="N179">
            <v>0</v>
          </cell>
          <cell r="O179">
            <v>0</v>
          </cell>
          <cell r="P179">
            <v>46200</v>
          </cell>
          <cell r="Q179">
            <v>0.6</v>
          </cell>
          <cell r="R179">
            <v>77000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106805.98</v>
          </cell>
          <cell r="AH179">
            <v>2.5</v>
          </cell>
          <cell r="AI179">
            <v>42722.39</v>
          </cell>
          <cell r="AJ179">
            <v>0</v>
          </cell>
          <cell r="AK179">
            <v>0</v>
          </cell>
          <cell r="AL179">
            <v>106805.98</v>
          </cell>
          <cell r="AM179">
            <v>2.5</v>
          </cell>
          <cell r="AN179">
            <v>42722.39</v>
          </cell>
          <cell r="AO179">
            <v>153005.98</v>
          </cell>
          <cell r="AP179">
            <v>3.1</v>
          </cell>
          <cell r="AQ179">
            <v>49356.77</v>
          </cell>
          <cell r="AR179">
            <v>0</v>
          </cell>
          <cell r="AS179">
            <v>0</v>
          </cell>
          <cell r="AT179">
            <v>0</v>
          </cell>
          <cell r="AU179">
            <v>12612.5</v>
          </cell>
          <cell r="AV179">
            <v>0.28</v>
          </cell>
          <cell r="AW179">
            <v>45044.64</v>
          </cell>
        </row>
        <row r="180">
          <cell r="B180">
            <v>313</v>
          </cell>
          <cell r="C180" t="str">
            <v>Bridging Communities Reg Career &amp; Technical Center</v>
          </cell>
          <cell r="D180" t="str">
            <v>Career and Technical Centers</v>
          </cell>
          <cell r="E180" t="str">
            <v>RP</v>
          </cell>
          <cell r="F180">
            <v>42411.4537037037</v>
          </cell>
          <cell r="G180" t="str">
            <v>DOE PROD</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276471.28</v>
          </cell>
          <cell r="AH180">
            <v>6.33</v>
          </cell>
          <cell r="AI180">
            <v>43676.35</v>
          </cell>
          <cell r="AJ180">
            <v>0</v>
          </cell>
          <cell r="AK180">
            <v>0</v>
          </cell>
          <cell r="AL180">
            <v>276471.28</v>
          </cell>
          <cell r="AM180">
            <v>6.33</v>
          </cell>
          <cell r="AN180">
            <v>43676.35</v>
          </cell>
          <cell r="AO180">
            <v>276471.28</v>
          </cell>
          <cell r="AP180">
            <v>6.33</v>
          </cell>
          <cell r="AQ180">
            <v>43676.35</v>
          </cell>
          <cell r="AR180">
            <v>0</v>
          </cell>
          <cell r="AS180">
            <v>0</v>
          </cell>
          <cell r="AT180">
            <v>0</v>
          </cell>
          <cell r="AU180">
            <v>0</v>
          </cell>
          <cell r="AV180">
            <v>0</v>
          </cell>
          <cell r="AW180">
            <v>0</v>
          </cell>
        </row>
        <row r="181">
          <cell r="B181">
            <v>320</v>
          </cell>
          <cell r="C181" t="str">
            <v>Remove Jobs for VA Grads. Foundation Inc.</v>
          </cell>
          <cell r="D181" t="str">
            <v>Career and Technical Centers</v>
          </cell>
          <cell r="E181" t="str">
            <v>RP</v>
          </cell>
          <cell r="F181">
            <v>42411.4537037037</v>
          </cell>
          <cell r="G181" t="str">
            <v>DOE PROD</v>
          </cell>
        </row>
        <row r="182">
          <cell r="B182">
            <v>401</v>
          </cell>
          <cell r="C182" t="str">
            <v>Lynchburg City Secondary Alternative</v>
          </cell>
          <cell r="D182" t="str">
            <v>Other Regional Programs</v>
          </cell>
          <cell r="E182" t="str">
            <v>RP</v>
          </cell>
          <cell r="F182">
            <v>42411.4537037037</v>
          </cell>
          <cell r="G182" t="str">
            <v>DOE PROD</v>
          </cell>
        </row>
        <row r="183">
          <cell r="B183">
            <v>402</v>
          </cell>
          <cell r="C183" t="str">
            <v>Enterprise Academy/Newport News City</v>
          </cell>
          <cell r="D183" t="str">
            <v>Other Regional Programs</v>
          </cell>
          <cell r="E183" t="str">
            <v>RP</v>
          </cell>
          <cell r="F183">
            <v>42411.4537037037</v>
          </cell>
          <cell r="G183" t="str">
            <v>DOE PROD</v>
          </cell>
          <cell r="H183">
            <v>0</v>
          </cell>
          <cell r="I183">
            <v>0</v>
          </cell>
          <cell r="J183">
            <v>0</v>
          </cell>
          <cell r="K183">
            <v>86735</v>
          </cell>
          <cell r="L183">
            <v>0.93</v>
          </cell>
          <cell r="M183">
            <v>93263.44</v>
          </cell>
          <cell r="N183">
            <v>0</v>
          </cell>
          <cell r="O183">
            <v>0</v>
          </cell>
          <cell r="P183">
            <v>86735</v>
          </cell>
          <cell r="Q183">
            <v>0.93</v>
          </cell>
          <cell r="R183">
            <v>93263.44</v>
          </cell>
          <cell r="S183">
            <v>0</v>
          </cell>
          <cell r="T183">
            <v>0</v>
          </cell>
          <cell r="U183">
            <v>0</v>
          </cell>
          <cell r="V183">
            <v>86263</v>
          </cell>
          <cell r="W183">
            <v>1</v>
          </cell>
          <cell r="X183">
            <v>86263</v>
          </cell>
          <cell r="Y183">
            <v>0</v>
          </cell>
          <cell r="Z183">
            <v>0</v>
          </cell>
          <cell r="AA183">
            <v>86263</v>
          </cell>
          <cell r="AB183">
            <v>1</v>
          </cell>
          <cell r="AC183">
            <v>86263</v>
          </cell>
          <cell r="AD183">
            <v>0</v>
          </cell>
          <cell r="AE183">
            <v>0</v>
          </cell>
          <cell r="AF183">
            <v>0</v>
          </cell>
          <cell r="AG183">
            <v>1204808</v>
          </cell>
          <cell r="AH183">
            <v>22</v>
          </cell>
          <cell r="AI183">
            <v>54764</v>
          </cell>
          <cell r="AJ183">
            <v>0</v>
          </cell>
          <cell r="AK183">
            <v>0</v>
          </cell>
          <cell r="AL183">
            <v>1204808</v>
          </cell>
          <cell r="AM183">
            <v>22</v>
          </cell>
          <cell r="AN183">
            <v>54764</v>
          </cell>
          <cell r="AO183">
            <v>1377806</v>
          </cell>
          <cell r="AP183">
            <v>23.93</v>
          </cell>
          <cell r="AQ183">
            <v>57576.51</v>
          </cell>
          <cell r="AR183">
            <v>22124</v>
          </cell>
          <cell r="AS183">
            <v>1</v>
          </cell>
          <cell r="AT183">
            <v>22124</v>
          </cell>
          <cell r="AU183">
            <v>0</v>
          </cell>
          <cell r="AV183">
            <v>0</v>
          </cell>
          <cell r="AW183">
            <v>0</v>
          </cell>
        </row>
        <row r="184">
          <cell r="B184">
            <v>403</v>
          </cell>
          <cell r="C184" t="str">
            <v>Tidewater Regional Alternative Ed Project</v>
          </cell>
          <cell r="D184" t="str">
            <v>Other Regional Programs</v>
          </cell>
          <cell r="E184" t="str">
            <v>RP</v>
          </cell>
          <cell r="F184">
            <v>42411.4537037037</v>
          </cell>
          <cell r="G184" t="str">
            <v>DOE PROD</v>
          </cell>
          <cell r="H184">
            <v>0</v>
          </cell>
          <cell r="I184">
            <v>0</v>
          </cell>
          <cell r="J184">
            <v>0</v>
          </cell>
          <cell r="K184">
            <v>175513</v>
          </cell>
          <cell r="L184">
            <v>2.5</v>
          </cell>
          <cell r="M184">
            <v>70205.2</v>
          </cell>
          <cell r="N184">
            <v>0</v>
          </cell>
          <cell r="O184">
            <v>0</v>
          </cell>
          <cell r="P184">
            <v>175513</v>
          </cell>
          <cell r="Q184">
            <v>2.5</v>
          </cell>
          <cell r="R184">
            <v>70205.2</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757611</v>
          </cell>
          <cell r="AH184">
            <v>18</v>
          </cell>
          <cell r="AI184">
            <v>42089.5</v>
          </cell>
          <cell r="AJ184">
            <v>0</v>
          </cell>
          <cell r="AK184">
            <v>0</v>
          </cell>
          <cell r="AL184">
            <v>757611</v>
          </cell>
          <cell r="AM184">
            <v>18</v>
          </cell>
          <cell r="AN184">
            <v>42089.5</v>
          </cell>
          <cell r="AO184">
            <v>933124</v>
          </cell>
          <cell r="AP184">
            <v>20.5</v>
          </cell>
          <cell r="AQ184">
            <v>45518.24</v>
          </cell>
          <cell r="AR184">
            <v>258567</v>
          </cell>
          <cell r="AS184">
            <v>13</v>
          </cell>
          <cell r="AT184">
            <v>19889.77</v>
          </cell>
          <cell r="AU184">
            <v>27113</v>
          </cell>
          <cell r="AV184">
            <v>0.52</v>
          </cell>
          <cell r="AW184">
            <v>52140.38</v>
          </cell>
        </row>
        <row r="185">
          <cell r="B185">
            <v>404</v>
          </cell>
          <cell r="C185" t="str">
            <v>Reg Alternative Plus Self Project/Roanoke City</v>
          </cell>
          <cell r="D185" t="str">
            <v>Other Regional Programs</v>
          </cell>
          <cell r="E185" t="str">
            <v>RP</v>
          </cell>
          <cell r="F185">
            <v>42411.4537037037</v>
          </cell>
          <cell r="G185" t="str">
            <v>DOE PROD</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125000</v>
          </cell>
          <cell r="AH185">
            <v>3</v>
          </cell>
          <cell r="AI185">
            <v>41666.67</v>
          </cell>
          <cell r="AJ185">
            <v>0</v>
          </cell>
          <cell r="AK185">
            <v>0</v>
          </cell>
          <cell r="AL185">
            <v>125000</v>
          </cell>
          <cell r="AM185">
            <v>3</v>
          </cell>
          <cell r="AN185">
            <v>41666.67</v>
          </cell>
          <cell r="AO185">
            <v>125000</v>
          </cell>
          <cell r="AP185">
            <v>3</v>
          </cell>
          <cell r="AQ185">
            <v>41666.67</v>
          </cell>
          <cell r="AR185">
            <v>0</v>
          </cell>
          <cell r="AS185">
            <v>0</v>
          </cell>
          <cell r="AT185">
            <v>0</v>
          </cell>
          <cell r="AU185">
            <v>0</v>
          </cell>
          <cell r="AV185">
            <v>0</v>
          </cell>
          <cell r="AW185">
            <v>0</v>
          </cell>
        </row>
        <row r="186">
          <cell r="B186">
            <v>405</v>
          </cell>
          <cell r="C186" t="str">
            <v>Transition Support Resource Ctr/Fairfax</v>
          </cell>
          <cell r="D186" t="str">
            <v>Other Regional Programs</v>
          </cell>
          <cell r="E186" t="str">
            <v>RP</v>
          </cell>
          <cell r="F186">
            <v>42411.4537037037</v>
          </cell>
          <cell r="G186" t="str">
            <v>DOE PROD</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503653.74</v>
          </cell>
          <cell r="AH186">
            <v>6.27</v>
          </cell>
          <cell r="AI186">
            <v>80327.55</v>
          </cell>
          <cell r="AJ186">
            <v>0</v>
          </cell>
          <cell r="AK186">
            <v>0</v>
          </cell>
          <cell r="AL186">
            <v>503653.74</v>
          </cell>
          <cell r="AM186">
            <v>6.27</v>
          </cell>
          <cell r="AN186">
            <v>80327.55</v>
          </cell>
          <cell r="AO186">
            <v>503653.74</v>
          </cell>
          <cell r="AP186">
            <v>6.27</v>
          </cell>
          <cell r="AQ186">
            <v>80327.55</v>
          </cell>
          <cell r="AR186">
            <v>20859.2</v>
          </cell>
          <cell r="AS186">
            <v>1</v>
          </cell>
          <cell r="AT186">
            <v>20859.2</v>
          </cell>
          <cell r="AU186">
            <v>0</v>
          </cell>
          <cell r="AV186">
            <v>0</v>
          </cell>
          <cell r="AW186">
            <v>0</v>
          </cell>
        </row>
        <row r="187">
          <cell r="B187">
            <v>406</v>
          </cell>
          <cell r="C187" t="str">
            <v>Project Return/Fluvanna Co</v>
          </cell>
          <cell r="D187" t="str">
            <v>Other Regional Programs</v>
          </cell>
          <cell r="E187" t="str">
            <v>RP</v>
          </cell>
          <cell r="F187">
            <v>42411.4537037037</v>
          </cell>
          <cell r="G187" t="str">
            <v>DOE PROD</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184800</v>
          </cell>
          <cell r="AH187">
            <v>4.4</v>
          </cell>
          <cell r="AI187">
            <v>42000</v>
          </cell>
          <cell r="AJ187">
            <v>0</v>
          </cell>
          <cell r="AK187">
            <v>0</v>
          </cell>
          <cell r="AL187">
            <v>184800</v>
          </cell>
          <cell r="AM187">
            <v>4.4</v>
          </cell>
          <cell r="AN187">
            <v>42000</v>
          </cell>
          <cell r="AO187">
            <v>184800</v>
          </cell>
          <cell r="AP187">
            <v>4.4</v>
          </cell>
          <cell r="AQ187">
            <v>42000</v>
          </cell>
          <cell r="AR187">
            <v>0</v>
          </cell>
          <cell r="AS187">
            <v>0</v>
          </cell>
          <cell r="AT187">
            <v>0</v>
          </cell>
          <cell r="AU187">
            <v>0</v>
          </cell>
          <cell r="AV187">
            <v>0</v>
          </cell>
          <cell r="AW187">
            <v>0</v>
          </cell>
        </row>
        <row r="188">
          <cell r="B188">
            <v>407</v>
          </cell>
          <cell r="C188" t="str">
            <v>Alt Ed Prgm/Behav Disord Youth/Montgomery</v>
          </cell>
          <cell r="D188" t="str">
            <v>Other Regional Programs</v>
          </cell>
          <cell r="E188" t="str">
            <v>RP</v>
          </cell>
          <cell r="F188">
            <v>42411.4537037037</v>
          </cell>
          <cell r="G188" t="str">
            <v>DOE PROD</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482146.53</v>
          </cell>
          <cell r="AH188">
            <v>11</v>
          </cell>
          <cell r="AI188">
            <v>43831.5</v>
          </cell>
          <cell r="AJ188">
            <v>0</v>
          </cell>
          <cell r="AK188">
            <v>0</v>
          </cell>
          <cell r="AL188">
            <v>482146.53</v>
          </cell>
          <cell r="AM188">
            <v>11</v>
          </cell>
          <cell r="AN188">
            <v>43831.5</v>
          </cell>
          <cell r="AO188">
            <v>482146.53</v>
          </cell>
          <cell r="AP188">
            <v>11</v>
          </cell>
          <cell r="AQ188">
            <v>43831.5</v>
          </cell>
          <cell r="AR188">
            <v>43019</v>
          </cell>
          <cell r="AS188">
            <v>3</v>
          </cell>
          <cell r="AT188">
            <v>14339.67</v>
          </cell>
          <cell r="AU188">
            <v>0</v>
          </cell>
          <cell r="AV188">
            <v>0</v>
          </cell>
          <cell r="AW188">
            <v>0</v>
          </cell>
        </row>
        <row r="189">
          <cell r="B189">
            <v>408</v>
          </cell>
          <cell r="C189" t="str">
            <v>Petersburg Regional Alternative</v>
          </cell>
          <cell r="D189" t="str">
            <v>Other Regional Programs</v>
          </cell>
          <cell r="E189" t="str">
            <v>RP</v>
          </cell>
          <cell r="F189">
            <v>42411.4537037037</v>
          </cell>
          <cell r="G189" t="str">
            <v>DOE PROD</v>
          </cell>
          <cell r="H189">
            <v>0</v>
          </cell>
          <cell r="I189">
            <v>0</v>
          </cell>
          <cell r="J189">
            <v>0</v>
          </cell>
          <cell r="K189">
            <v>25434</v>
          </cell>
          <cell r="L189">
            <v>0.4</v>
          </cell>
          <cell r="M189">
            <v>63585</v>
          </cell>
          <cell r="N189">
            <v>0</v>
          </cell>
          <cell r="O189">
            <v>0</v>
          </cell>
          <cell r="P189">
            <v>25434</v>
          </cell>
          <cell r="Q189">
            <v>0.4</v>
          </cell>
          <cell r="R189">
            <v>63585</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39848</v>
          </cell>
          <cell r="AH189">
            <v>1</v>
          </cell>
          <cell r="AI189">
            <v>39848</v>
          </cell>
          <cell r="AJ189">
            <v>0</v>
          </cell>
          <cell r="AK189">
            <v>0</v>
          </cell>
          <cell r="AL189">
            <v>39848</v>
          </cell>
          <cell r="AM189">
            <v>1</v>
          </cell>
          <cell r="AN189">
            <v>39848</v>
          </cell>
          <cell r="AO189">
            <v>65282</v>
          </cell>
          <cell r="AP189">
            <v>1.4</v>
          </cell>
          <cell r="AQ189">
            <v>46630</v>
          </cell>
          <cell r="AR189">
            <v>14732</v>
          </cell>
          <cell r="AS189">
            <v>1</v>
          </cell>
          <cell r="AT189">
            <v>14732</v>
          </cell>
          <cell r="AU189">
            <v>0</v>
          </cell>
          <cell r="AV189">
            <v>0</v>
          </cell>
          <cell r="AW189">
            <v>0</v>
          </cell>
        </row>
        <row r="190">
          <cell r="B190">
            <v>409</v>
          </cell>
          <cell r="C190" t="str">
            <v>Regional Alternative/Pittsylvania Co</v>
          </cell>
          <cell r="D190" t="str">
            <v>Other Regional Programs</v>
          </cell>
          <cell r="E190" t="str">
            <v>RP</v>
          </cell>
          <cell r="F190">
            <v>42411.4537037037</v>
          </cell>
          <cell r="G190" t="str">
            <v>DOE PROD</v>
          </cell>
          <cell r="H190">
            <v>0</v>
          </cell>
          <cell r="I190">
            <v>0</v>
          </cell>
          <cell r="J190">
            <v>0</v>
          </cell>
          <cell r="K190">
            <v>83616</v>
          </cell>
          <cell r="L190">
            <v>1</v>
          </cell>
          <cell r="M190">
            <v>83616</v>
          </cell>
          <cell r="N190">
            <v>0</v>
          </cell>
          <cell r="O190">
            <v>0</v>
          </cell>
          <cell r="P190">
            <v>83616</v>
          </cell>
          <cell r="Q190">
            <v>1</v>
          </cell>
          <cell r="R190">
            <v>83616</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161931.75</v>
          </cell>
          <cell r="AH190">
            <v>5</v>
          </cell>
          <cell r="AI190">
            <v>32386.35</v>
          </cell>
          <cell r="AJ190">
            <v>0</v>
          </cell>
          <cell r="AK190">
            <v>0</v>
          </cell>
          <cell r="AL190">
            <v>161931.75</v>
          </cell>
          <cell r="AM190">
            <v>5</v>
          </cell>
          <cell r="AN190">
            <v>32386.35</v>
          </cell>
          <cell r="AO190">
            <v>245547.75</v>
          </cell>
          <cell r="AP190">
            <v>6</v>
          </cell>
          <cell r="AQ190">
            <v>40924.63</v>
          </cell>
          <cell r="AR190">
            <v>10237</v>
          </cell>
          <cell r="AS190">
            <v>1</v>
          </cell>
          <cell r="AT190">
            <v>10237</v>
          </cell>
          <cell r="AU190">
            <v>0</v>
          </cell>
          <cell r="AV190">
            <v>0</v>
          </cell>
          <cell r="AW190">
            <v>0</v>
          </cell>
        </row>
        <row r="191">
          <cell r="B191">
            <v>410</v>
          </cell>
          <cell r="C191" t="str">
            <v>Project Return/Powhatan Co</v>
          </cell>
          <cell r="D191" t="str">
            <v>Other Regional Programs</v>
          </cell>
          <cell r="E191" t="str">
            <v>RP</v>
          </cell>
          <cell r="F191">
            <v>42411.4537037037</v>
          </cell>
          <cell r="G191" t="str">
            <v>DOE PROD</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73573.15</v>
          </cell>
          <cell r="AH191">
            <v>1.3</v>
          </cell>
          <cell r="AI191">
            <v>56594.73</v>
          </cell>
          <cell r="AJ191">
            <v>0</v>
          </cell>
          <cell r="AK191">
            <v>0</v>
          </cell>
          <cell r="AL191">
            <v>73573.15</v>
          </cell>
          <cell r="AM191">
            <v>1.3</v>
          </cell>
          <cell r="AN191">
            <v>56594.73</v>
          </cell>
          <cell r="AO191">
            <v>73573.15</v>
          </cell>
          <cell r="AP191">
            <v>1.3</v>
          </cell>
          <cell r="AQ191">
            <v>56594.73</v>
          </cell>
          <cell r="AR191">
            <v>0</v>
          </cell>
          <cell r="AS191">
            <v>0</v>
          </cell>
          <cell r="AT191">
            <v>0</v>
          </cell>
          <cell r="AU191">
            <v>0</v>
          </cell>
          <cell r="AV191">
            <v>0</v>
          </cell>
          <cell r="AW191">
            <v>0</v>
          </cell>
        </row>
        <row r="192">
          <cell r="B192">
            <v>411</v>
          </cell>
          <cell r="C192" t="str">
            <v>Crossroads Alternative/Bristol City</v>
          </cell>
          <cell r="D192" t="str">
            <v>Other Regional Programs</v>
          </cell>
          <cell r="E192" t="str">
            <v>RP</v>
          </cell>
          <cell r="F192">
            <v>42411.4537037037</v>
          </cell>
          <cell r="G192" t="str">
            <v>DOE PROD</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190771.11</v>
          </cell>
          <cell r="AH192">
            <v>5</v>
          </cell>
          <cell r="AI192">
            <v>38154.22</v>
          </cell>
          <cell r="AJ192">
            <v>0</v>
          </cell>
          <cell r="AK192">
            <v>0</v>
          </cell>
          <cell r="AL192">
            <v>190771.11</v>
          </cell>
          <cell r="AM192">
            <v>5</v>
          </cell>
          <cell r="AN192">
            <v>38154.22</v>
          </cell>
          <cell r="AO192">
            <v>190771.11</v>
          </cell>
          <cell r="AP192">
            <v>5</v>
          </cell>
          <cell r="AQ192">
            <v>38154.22</v>
          </cell>
          <cell r="AR192">
            <v>0</v>
          </cell>
          <cell r="AS192">
            <v>0</v>
          </cell>
          <cell r="AT192">
            <v>0</v>
          </cell>
          <cell r="AU192">
            <v>0</v>
          </cell>
          <cell r="AV192">
            <v>0</v>
          </cell>
          <cell r="AW192">
            <v>0</v>
          </cell>
        </row>
        <row r="193">
          <cell r="B193">
            <v>412</v>
          </cell>
          <cell r="C193" t="str">
            <v>Metro Richmond Alternative Ed</v>
          </cell>
          <cell r="D193" t="str">
            <v>Other Regional Programs</v>
          </cell>
          <cell r="E193" t="str">
            <v>RP</v>
          </cell>
          <cell r="F193">
            <v>42411.4537037037</v>
          </cell>
          <cell r="G193" t="str">
            <v>DOE PROD</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250044.63</v>
          </cell>
          <cell r="AH193">
            <v>5.48</v>
          </cell>
          <cell r="AI193">
            <v>45628.58</v>
          </cell>
          <cell r="AJ193">
            <v>0</v>
          </cell>
          <cell r="AK193">
            <v>0</v>
          </cell>
          <cell r="AL193">
            <v>250044.63</v>
          </cell>
          <cell r="AM193">
            <v>5.48</v>
          </cell>
          <cell r="AN193">
            <v>45628.58</v>
          </cell>
          <cell r="AO193">
            <v>250044.63</v>
          </cell>
          <cell r="AP193">
            <v>5.48</v>
          </cell>
          <cell r="AQ193">
            <v>45628.58</v>
          </cell>
          <cell r="AR193">
            <v>0</v>
          </cell>
          <cell r="AS193">
            <v>0</v>
          </cell>
          <cell r="AT193">
            <v>0</v>
          </cell>
          <cell r="AU193">
            <v>0</v>
          </cell>
          <cell r="AV193">
            <v>0</v>
          </cell>
          <cell r="AW193">
            <v>0</v>
          </cell>
        </row>
        <row r="194">
          <cell r="B194">
            <v>413</v>
          </cell>
          <cell r="C194" t="str">
            <v>Regional Alternative Ed/Stafford Co</v>
          </cell>
          <cell r="D194" t="str">
            <v>Other Regional Programs</v>
          </cell>
          <cell r="E194" t="str">
            <v>RP</v>
          </cell>
          <cell r="F194">
            <v>42411.4537037037</v>
          </cell>
          <cell r="G194" t="str">
            <v>DOE PROD</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304756.82</v>
          </cell>
          <cell r="AH194">
            <v>5.17</v>
          </cell>
          <cell r="AI194">
            <v>58947.16</v>
          </cell>
          <cell r="AJ194">
            <v>0</v>
          </cell>
          <cell r="AK194">
            <v>0</v>
          </cell>
          <cell r="AL194">
            <v>304756.82</v>
          </cell>
          <cell r="AM194">
            <v>5.17</v>
          </cell>
          <cell r="AN194">
            <v>58947.16</v>
          </cell>
          <cell r="AO194">
            <v>304756.82</v>
          </cell>
          <cell r="AP194">
            <v>5.17</v>
          </cell>
          <cell r="AQ194">
            <v>58947.16</v>
          </cell>
          <cell r="AR194">
            <v>40847.11</v>
          </cell>
          <cell r="AS194">
            <v>3.5</v>
          </cell>
          <cell r="AT194">
            <v>11670.6</v>
          </cell>
          <cell r="AU194">
            <v>0</v>
          </cell>
          <cell r="AV194">
            <v>0</v>
          </cell>
          <cell r="AW194">
            <v>0</v>
          </cell>
        </row>
        <row r="195">
          <cell r="B195">
            <v>414</v>
          </cell>
          <cell r="C195" t="str">
            <v>Southside L.I.N.K. Project/Brunswick Co</v>
          </cell>
          <cell r="D195" t="str">
            <v>Other Regional Programs</v>
          </cell>
          <cell r="E195" t="str">
            <v>RP</v>
          </cell>
          <cell r="F195">
            <v>42411.4537037037</v>
          </cell>
          <cell r="G195" t="str">
            <v>DOE PROD</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278349.24</v>
          </cell>
          <cell r="AH195">
            <v>5.15</v>
          </cell>
          <cell r="AI195">
            <v>54048.4</v>
          </cell>
          <cell r="AJ195">
            <v>0</v>
          </cell>
          <cell r="AK195">
            <v>0</v>
          </cell>
          <cell r="AL195">
            <v>278349.24</v>
          </cell>
          <cell r="AM195">
            <v>5.15</v>
          </cell>
          <cell r="AN195">
            <v>54048.4</v>
          </cell>
          <cell r="AO195">
            <v>278349.24</v>
          </cell>
          <cell r="AP195">
            <v>5.15</v>
          </cell>
          <cell r="AQ195">
            <v>54048.4</v>
          </cell>
          <cell r="AR195">
            <v>0</v>
          </cell>
          <cell r="AS195">
            <v>0</v>
          </cell>
          <cell r="AT195">
            <v>0</v>
          </cell>
          <cell r="AU195">
            <v>0</v>
          </cell>
          <cell r="AV195">
            <v>0</v>
          </cell>
          <cell r="AW195">
            <v>0</v>
          </cell>
        </row>
        <row r="196">
          <cell r="B196">
            <v>415</v>
          </cell>
          <cell r="C196" t="str">
            <v>Regional Alternative Ed/King William</v>
          </cell>
          <cell r="D196" t="str">
            <v>Other Regional Programs</v>
          </cell>
          <cell r="E196" t="str">
            <v>RP</v>
          </cell>
          <cell r="F196">
            <v>42411.4537037037</v>
          </cell>
          <cell r="G196" t="str">
            <v>DOE PROD</v>
          </cell>
          <cell r="H196">
            <v>0</v>
          </cell>
          <cell r="I196">
            <v>0</v>
          </cell>
          <cell r="J196">
            <v>0</v>
          </cell>
          <cell r="K196">
            <v>101859</v>
          </cell>
          <cell r="L196">
            <v>1.05</v>
          </cell>
          <cell r="M196">
            <v>97008.57</v>
          </cell>
          <cell r="N196">
            <v>0</v>
          </cell>
          <cell r="O196">
            <v>0</v>
          </cell>
          <cell r="P196">
            <v>101859</v>
          </cell>
          <cell r="Q196">
            <v>1.05</v>
          </cell>
          <cell r="R196">
            <v>97008.57</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129405</v>
          </cell>
          <cell r="AH196">
            <v>4.6</v>
          </cell>
          <cell r="AI196">
            <v>28131.52</v>
          </cell>
          <cell r="AJ196">
            <v>0</v>
          </cell>
          <cell r="AK196">
            <v>0</v>
          </cell>
          <cell r="AL196">
            <v>129405</v>
          </cell>
          <cell r="AM196">
            <v>4.6</v>
          </cell>
          <cell r="AN196">
            <v>28131.52</v>
          </cell>
          <cell r="AO196">
            <v>231264</v>
          </cell>
          <cell r="AP196">
            <v>5.65</v>
          </cell>
          <cell r="AQ196">
            <v>40931.68</v>
          </cell>
          <cell r="AR196">
            <v>28051</v>
          </cell>
          <cell r="AS196">
            <v>1.6</v>
          </cell>
          <cell r="AT196">
            <v>17531.88</v>
          </cell>
          <cell r="AU196">
            <v>0</v>
          </cell>
          <cell r="AV196">
            <v>0</v>
          </cell>
          <cell r="AW196">
            <v>0</v>
          </cell>
        </row>
        <row r="197">
          <cell r="B197">
            <v>416</v>
          </cell>
          <cell r="C197" t="str">
            <v>New Dominion Alternative Center/Prince William Co.</v>
          </cell>
          <cell r="D197" t="str">
            <v>Other Regional Programs</v>
          </cell>
          <cell r="E197" t="str">
            <v>RP</v>
          </cell>
          <cell r="F197">
            <v>42411.4537037037</v>
          </cell>
          <cell r="G197" t="str">
            <v>DOE PROD</v>
          </cell>
          <cell r="H197">
            <v>65282.66</v>
          </cell>
          <cell r="I197">
            <v>0.67</v>
          </cell>
          <cell r="J197">
            <v>97436.81</v>
          </cell>
          <cell r="K197">
            <v>32739.35</v>
          </cell>
          <cell r="L197">
            <v>0.33</v>
          </cell>
          <cell r="M197">
            <v>99210.15</v>
          </cell>
          <cell r="N197">
            <v>0</v>
          </cell>
          <cell r="O197">
            <v>0</v>
          </cell>
          <cell r="P197">
            <v>98022.01</v>
          </cell>
          <cell r="Q197">
            <v>1</v>
          </cell>
          <cell r="R197">
            <v>98022.01</v>
          </cell>
          <cell r="S197">
            <v>39056.9</v>
          </cell>
          <cell r="T197">
            <v>0.62</v>
          </cell>
          <cell r="U197">
            <v>62995</v>
          </cell>
          <cell r="V197">
            <v>19587.1</v>
          </cell>
          <cell r="W197">
            <v>0.31</v>
          </cell>
          <cell r="X197">
            <v>63184.19</v>
          </cell>
          <cell r="Y197">
            <v>0</v>
          </cell>
          <cell r="Z197">
            <v>0</v>
          </cell>
          <cell r="AA197">
            <v>58644</v>
          </cell>
          <cell r="AB197">
            <v>0.93</v>
          </cell>
          <cell r="AC197">
            <v>63058.06</v>
          </cell>
          <cell r="AD197">
            <v>664773.06</v>
          </cell>
          <cell r="AE197">
            <v>10.65</v>
          </cell>
          <cell r="AF197">
            <v>62420.01</v>
          </cell>
          <cell r="AG197">
            <v>332986.57</v>
          </cell>
          <cell r="AH197">
            <v>5.34</v>
          </cell>
          <cell r="AI197">
            <v>62357.04</v>
          </cell>
          <cell r="AJ197">
            <v>0</v>
          </cell>
          <cell r="AK197">
            <v>0</v>
          </cell>
          <cell r="AL197">
            <v>997759.63</v>
          </cell>
          <cell r="AM197">
            <v>15.99</v>
          </cell>
          <cell r="AN197">
            <v>62398.98</v>
          </cell>
          <cell r="AO197">
            <v>1154425.64</v>
          </cell>
          <cell r="AP197">
            <v>17.92</v>
          </cell>
          <cell r="AQ197">
            <v>64421.07</v>
          </cell>
          <cell r="AR197">
            <v>384714.26</v>
          </cell>
          <cell r="AS197">
            <v>13.12</v>
          </cell>
          <cell r="AT197">
            <v>29322.73</v>
          </cell>
          <cell r="AU197">
            <v>11151</v>
          </cell>
          <cell r="AV197">
            <v>0.24</v>
          </cell>
          <cell r="AW197">
            <v>46462.5</v>
          </cell>
        </row>
        <row r="198">
          <cell r="B198">
            <v>417</v>
          </cell>
          <cell r="C198" t="str">
            <v>Project Bridge/Russell Co</v>
          </cell>
          <cell r="D198" t="str">
            <v>Other Regional Programs</v>
          </cell>
          <cell r="E198" t="str">
            <v>RP</v>
          </cell>
          <cell r="F198">
            <v>42411.4537037037</v>
          </cell>
          <cell r="G198" t="str">
            <v>DOE PROD</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370186.75</v>
          </cell>
          <cell r="AH198">
            <v>11.56</v>
          </cell>
          <cell r="AI198">
            <v>32023.08</v>
          </cell>
          <cell r="AJ198">
            <v>0</v>
          </cell>
          <cell r="AK198">
            <v>0</v>
          </cell>
          <cell r="AL198">
            <v>370186.75</v>
          </cell>
          <cell r="AM198">
            <v>11.56</v>
          </cell>
          <cell r="AN198">
            <v>32023.08</v>
          </cell>
          <cell r="AO198">
            <v>370186.75</v>
          </cell>
          <cell r="AP198">
            <v>11.56</v>
          </cell>
          <cell r="AQ198">
            <v>32023.08</v>
          </cell>
          <cell r="AR198">
            <v>47992.64</v>
          </cell>
          <cell r="AS198">
            <v>3.41</v>
          </cell>
          <cell r="AT198">
            <v>14074.09</v>
          </cell>
          <cell r="AU198">
            <v>0</v>
          </cell>
          <cell r="AV198">
            <v>0</v>
          </cell>
          <cell r="AW198">
            <v>0</v>
          </cell>
        </row>
        <row r="199">
          <cell r="B199">
            <v>418</v>
          </cell>
          <cell r="C199" t="str">
            <v>Regional Alternative/Wythe Co</v>
          </cell>
          <cell r="D199" t="str">
            <v>Other Regional Programs</v>
          </cell>
          <cell r="E199" t="str">
            <v>RP</v>
          </cell>
          <cell r="F199">
            <v>42411.4537037037</v>
          </cell>
          <cell r="G199" t="str">
            <v>DOE PROD</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83248.74</v>
          </cell>
          <cell r="AH199">
            <v>2</v>
          </cell>
          <cell r="AI199">
            <v>41624.37</v>
          </cell>
          <cell r="AJ199">
            <v>0</v>
          </cell>
          <cell r="AK199">
            <v>0</v>
          </cell>
          <cell r="AL199">
            <v>83248.74</v>
          </cell>
          <cell r="AM199">
            <v>2</v>
          </cell>
          <cell r="AN199">
            <v>41624.37</v>
          </cell>
          <cell r="AO199">
            <v>83248.74</v>
          </cell>
          <cell r="AP199">
            <v>2</v>
          </cell>
          <cell r="AQ199">
            <v>41624.37</v>
          </cell>
          <cell r="AR199">
            <v>23008.04</v>
          </cell>
          <cell r="AS199">
            <v>1</v>
          </cell>
          <cell r="AT199">
            <v>23008.04</v>
          </cell>
          <cell r="AU199">
            <v>0</v>
          </cell>
          <cell r="AV199">
            <v>0</v>
          </cell>
          <cell r="AW199">
            <v>0</v>
          </cell>
        </row>
        <row r="200">
          <cell r="B200">
            <v>419</v>
          </cell>
          <cell r="C200" t="str">
            <v>Three Rivers Pilot Project/York Co</v>
          </cell>
          <cell r="D200" t="str">
            <v>Other Regional Programs</v>
          </cell>
          <cell r="E200" t="str">
            <v>RP</v>
          </cell>
          <cell r="F200">
            <v>42411.4537037037</v>
          </cell>
          <cell r="G200" t="str">
            <v>DOE PROD</v>
          </cell>
        </row>
        <row r="201">
          <cell r="B201">
            <v>420</v>
          </cell>
          <cell r="C201" t="str">
            <v>Piedmont Alternative School</v>
          </cell>
          <cell r="D201" t="str">
            <v>Other Regional Programs</v>
          </cell>
          <cell r="E201" t="str">
            <v>RP</v>
          </cell>
          <cell r="F201">
            <v>42411.4537037037</v>
          </cell>
          <cell r="G201" t="str">
            <v>DOE PROD</v>
          </cell>
          <cell r="H201">
            <v>0</v>
          </cell>
          <cell r="I201">
            <v>0</v>
          </cell>
          <cell r="J201">
            <v>0</v>
          </cell>
          <cell r="K201">
            <v>30800</v>
          </cell>
          <cell r="L201">
            <v>0.4</v>
          </cell>
          <cell r="M201">
            <v>77000</v>
          </cell>
          <cell r="N201">
            <v>0</v>
          </cell>
          <cell r="O201">
            <v>0</v>
          </cell>
          <cell r="P201">
            <v>30800</v>
          </cell>
          <cell r="Q201">
            <v>0.4</v>
          </cell>
          <cell r="R201">
            <v>77000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42130.68</v>
          </cell>
          <cell r="AH201">
            <v>0.95</v>
          </cell>
          <cell r="AI201">
            <v>44348.08</v>
          </cell>
          <cell r="AJ201">
            <v>0</v>
          </cell>
          <cell r="AK201">
            <v>0</v>
          </cell>
          <cell r="AL201">
            <v>42130.68</v>
          </cell>
          <cell r="AM201">
            <v>0.95</v>
          </cell>
          <cell r="AN201">
            <v>44348.08</v>
          </cell>
          <cell r="AO201">
            <v>72930.68</v>
          </cell>
          <cell r="AP201">
            <v>1.35</v>
          </cell>
          <cell r="AQ201">
            <v>54022.73</v>
          </cell>
          <cell r="AR201">
            <v>9149.56</v>
          </cell>
          <cell r="AS201">
            <v>0.56</v>
          </cell>
          <cell r="AT201">
            <v>16338.5</v>
          </cell>
          <cell r="AU201">
            <v>0</v>
          </cell>
          <cell r="AV201">
            <v>0</v>
          </cell>
          <cell r="AW201">
            <v>0</v>
          </cell>
        </row>
        <row r="202">
          <cell r="B202">
            <v>421</v>
          </cell>
          <cell r="C202" t="str">
            <v>Northern Neck Regional Alternative Ed</v>
          </cell>
          <cell r="D202" t="str">
            <v>Other Regional Programs</v>
          </cell>
          <cell r="E202" t="str">
            <v>RP</v>
          </cell>
          <cell r="F202">
            <v>42411.4537037037</v>
          </cell>
          <cell r="G202" t="str">
            <v>DOE PROD</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50702.04</v>
          </cell>
          <cell r="W202">
            <v>0.75</v>
          </cell>
          <cell r="X202">
            <v>67602.72</v>
          </cell>
          <cell r="Y202">
            <v>0</v>
          </cell>
          <cell r="Z202">
            <v>0</v>
          </cell>
          <cell r="AA202">
            <v>50702.04</v>
          </cell>
          <cell r="AB202">
            <v>0.75</v>
          </cell>
          <cell r="AC202">
            <v>67602.72</v>
          </cell>
          <cell r="AD202">
            <v>0</v>
          </cell>
          <cell r="AE202">
            <v>0</v>
          </cell>
          <cell r="AF202">
            <v>0</v>
          </cell>
          <cell r="AG202">
            <v>137273.53</v>
          </cell>
          <cell r="AH202">
            <v>3</v>
          </cell>
          <cell r="AI202">
            <v>45757.84</v>
          </cell>
          <cell r="AJ202">
            <v>0</v>
          </cell>
          <cell r="AK202">
            <v>0</v>
          </cell>
          <cell r="AL202">
            <v>137273.53</v>
          </cell>
          <cell r="AM202">
            <v>3</v>
          </cell>
          <cell r="AN202">
            <v>45757.84</v>
          </cell>
          <cell r="AO202">
            <v>187975.57</v>
          </cell>
          <cell r="AP202">
            <v>3.75</v>
          </cell>
          <cell r="AQ202">
            <v>50126.82</v>
          </cell>
          <cell r="AR202">
            <v>17158.56</v>
          </cell>
          <cell r="AS202">
            <v>1</v>
          </cell>
          <cell r="AT202">
            <v>17158.56</v>
          </cell>
          <cell r="AU202">
            <v>0</v>
          </cell>
          <cell r="AV202">
            <v>0</v>
          </cell>
          <cell r="AW202">
            <v>0</v>
          </cell>
        </row>
        <row r="203">
          <cell r="B203">
            <v>422</v>
          </cell>
          <cell r="C203" t="str">
            <v>Shenandoah Valley Reg Alternative Ed/Genesis</v>
          </cell>
          <cell r="D203" t="str">
            <v>Other Regional Programs</v>
          </cell>
          <cell r="E203" t="str">
            <v>RP</v>
          </cell>
          <cell r="F203">
            <v>42411.4537037037</v>
          </cell>
          <cell r="G203" t="str">
            <v>DOE PROD</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294629.23</v>
          </cell>
          <cell r="AH203">
            <v>7</v>
          </cell>
          <cell r="AI203">
            <v>42089.89</v>
          </cell>
          <cell r="AJ203">
            <v>0</v>
          </cell>
          <cell r="AK203">
            <v>0</v>
          </cell>
          <cell r="AL203">
            <v>294629.23</v>
          </cell>
          <cell r="AM203">
            <v>7</v>
          </cell>
          <cell r="AN203">
            <v>42089.89</v>
          </cell>
          <cell r="AO203">
            <v>294629.23</v>
          </cell>
          <cell r="AP203">
            <v>7</v>
          </cell>
          <cell r="AQ203">
            <v>42089.89</v>
          </cell>
          <cell r="AR203">
            <v>24859.26</v>
          </cell>
          <cell r="AS203">
            <v>1.2</v>
          </cell>
          <cell r="AT203">
            <v>20716.05</v>
          </cell>
          <cell r="AU203">
            <v>0</v>
          </cell>
          <cell r="AV203">
            <v>0</v>
          </cell>
          <cell r="AW203">
            <v>0</v>
          </cell>
        </row>
        <row r="204">
          <cell r="B204">
            <v>423</v>
          </cell>
          <cell r="C204" t="str">
            <v>Breaking Barriers Alternative Ed/Henry Co</v>
          </cell>
          <cell r="D204" t="str">
            <v>Other Regional Programs</v>
          </cell>
          <cell r="E204" t="str">
            <v>RP</v>
          </cell>
          <cell r="F204">
            <v>42411.4537037037</v>
          </cell>
          <cell r="G204" t="str">
            <v>DOE PROD</v>
          </cell>
          <cell r="H204">
            <v>0</v>
          </cell>
          <cell r="I204">
            <v>0</v>
          </cell>
          <cell r="J204">
            <v>0</v>
          </cell>
          <cell r="K204">
            <v>52317.6</v>
          </cell>
          <cell r="L204">
            <v>0.7</v>
          </cell>
          <cell r="M204">
            <v>74739.43</v>
          </cell>
          <cell r="N204">
            <v>0</v>
          </cell>
          <cell r="O204">
            <v>0</v>
          </cell>
          <cell r="P204">
            <v>52317.6</v>
          </cell>
          <cell r="Q204">
            <v>0.7</v>
          </cell>
          <cell r="R204">
            <v>74739.43</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41100</v>
          </cell>
          <cell r="AH204">
            <v>1</v>
          </cell>
          <cell r="AI204">
            <v>41100</v>
          </cell>
          <cell r="AJ204">
            <v>0</v>
          </cell>
          <cell r="AK204">
            <v>0</v>
          </cell>
          <cell r="AL204">
            <v>41100</v>
          </cell>
          <cell r="AM204">
            <v>1</v>
          </cell>
          <cell r="AN204">
            <v>41100</v>
          </cell>
          <cell r="AO204">
            <v>93417.6</v>
          </cell>
          <cell r="AP204">
            <v>1.7</v>
          </cell>
          <cell r="AQ204">
            <v>54951.53</v>
          </cell>
          <cell r="AR204">
            <v>0</v>
          </cell>
          <cell r="AS204">
            <v>0</v>
          </cell>
          <cell r="AT204">
            <v>0</v>
          </cell>
          <cell r="AU204">
            <v>0</v>
          </cell>
          <cell r="AV204">
            <v>0</v>
          </cell>
          <cell r="AW204">
            <v>0</v>
          </cell>
        </row>
        <row r="205">
          <cell r="B205">
            <v>424</v>
          </cell>
          <cell r="C205" t="str">
            <v>Carroll-Galax Reg Alt Ed Prgm/The RAE Ctr</v>
          </cell>
          <cell r="D205" t="str">
            <v>Other Regional Programs</v>
          </cell>
          <cell r="E205" t="str">
            <v>RP</v>
          </cell>
          <cell r="F205">
            <v>42411.4537037037</v>
          </cell>
          <cell r="G205" t="str">
            <v>DOE PROD</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225489.44</v>
          </cell>
          <cell r="AH205">
            <v>6</v>
          </cell>
          <cell r="AI205">
            <v>37581.57</v>
          </cell>
          <cell r="AJ205">
            <v>0</v>
          </cell>
          <cell r="AK205">
            <v>0</v>
          </cell>
          <cell r="AL205">
            <v>225489.44</v>
          </cell>
          <cell r="AM205">
            <v>6</v>
          </cell>
          <cell r="AN205">
            <v>37581.57</v>
          </cell>
          <cell r="AO205">
            <v>225489.44</v>
          </cell>
          <cell r="AP205">
            <v>6</v>
          </cell>
          <cell r="AQ205">
            <v>37581.57</v>
          </cell>
          <cell r="AR205">
            <v>25734.96</v>
          </cell>
          <cell r="AS205">
            <v>1</v>
          </cell>
          <cell r="AT205">
            <v>25734.96</v>
          </cell>
          <cell r="AU205">
            <v>0</v>
          </cell>
          <cell r="AV205">
            <v>0</v>
          </cell>
          <cell r="AW205">
            <v>0</v>
          </cell>
        </row>
        <row r="206">
          <cell r="B206">
            <v>426</v>
          </cell>
          <cell r="C206" t="str">
            <v>Regional Learning Academy/Wise Co</v>
          </cell>
          <cell r="D206" t="str">
            <v>Other Regional Programs</v>
          </cell>
          <cell r="E206" t="str">
            <v>RP</v>
          </cell>
          <cell r="F206">
            <v>42411.4537037037</v>
          </cell>
          <cell r="G206" t="str">
            <v>DOE PROD</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201085.71</v>
          </cell>
          <cell r="AH206">
            <v>3.65</v>
          </cell>
          <cell r="AI206">
            <v>55091.98</v>
          </cell>
          <cell r="AJ206">
            <v>0</v>
          </cell>
          <cell r="AK206">
            <v>0</v>
          </cell>
          <cell r="AL206">
            <v>201085.71</v>
          </cell>
          <cell r="AM206">
            <v>3.65</v>
          </cell>
          <cell r="AN206">
            <v>55091.98</v>
          </cell>
          <cell r="AO206">
            <v>201085.71</v>
          </cell>
          <cell r="AP206">
            <v>3.65</v>
          </cell>
          <cell r="AQ206">
            <v>55091.98</v>
          </cell>
          <cell r="AR206">
            <v>14488</v>
          </cell>
          <cell r="AS206">
            <v>1</v>
          </cell>
          <cell r="AT206">
            <v>14488</v>
          </cell>
          <cell r="AU206">
            <v>0</v>
          </cell>
          <cell r="AV206">
            <v>0</v>
          </cell>
          <cell r="AW206">
            <v>0</v>
          </cell>
        </row>
        <row r="207">
          <cell r="B207">
            <v>427</v>
          </cell>
          <cell r="C207" t="str">
            <v>The Regional Community Alternative Ed Continuum</v>
          </cell>
          <cell r="D207" t="str">
            <v>Other Regional Programs</v>
          </cell>
          <cell r="E207" t="str">
            <v>RP</v>
          </cell>
          <cell r="F207">
            <v>42411.4537037037</v>
          </cell>
          <cell r="G207" t="str">
            <v>DOE PROD</v>
          </cell>
          <cell r="H207">
            <v>0</v>
          </cell>
          <cell r="I207">
            <v>0</v>
          </cell>
          <cell r="J207">
            <v>0</v>
          </cell>
          <cell r="K207">
            <v>93269.04</v>
          </cell>
          <cell r="L207">
            <v>1</v>
          </cell>
          <cell r="M207">
            <v>93269.04</v>
          </cell>
          <cell r="N207">
            <v>0</v>
          </cell>
          <cell r="O207">
            <v>0</v>
          </cell>
          <cell r="P207">
            <v>93269.04</v>
          </cell>
          <cell r="Q207">
            <v>1</v>
          </cell>
          <cell r="R207">
            <v>93269.04</v>
          </cell>
          <cell r="S207">
            <v>0</v>
          </cell>
          <cell r="T207">
            <v>0</v>
          </cell>
          <cell r="U207">
            <v>0</v>
          </cell>
          <cell r="V207">
            <v>72592.65</v>
          </cell>
          <cell r="W207">
            <v>1</v>
          </cell>
          <cell r="X207">
            <v>72592.65</v>
          </cell>
          <cell r="Y207">
            <v>0</v>
          </cell>
          <cell r="Z207">
            <v>0</v>
          </cell>
          <cell r="AA207">
            <v>72592.65</v>
          </cell>
          <cell r="AB207">
            <v>1</v>
          </cell>
          <cell r="AC207">
            <v>72592.65</v>
          </cell>
          <cell r="AD207">
            <v>0</v>
          </cell>
          <cell r="AE207">
            <v>0</v>
          </cell>
          <cell r="AF207">
            <v>0</v>
          </cell>
          <cell r="AG207">
            <v>333657.64</v>
          </cell>
          <cell r="AH207">
            <v>7</v>
          </cell>
          <cell r="AI207">
            <v>47665.38</v>
          </cell>
          <cell r="AJ207">
            <v>0</v>
          </cell>
          <cell r="AK207">
            <v>0</v>
          </cell>
          <cell r="AL207">
            <v>333657.64</v>
          </cell>
          <cell r="AM207">
            <v>7</v>
          </cell>
          <cell r="AN207">
            <v>47665.38</v>
          </cell>
          <cell r="AO207">
            <v>499519.33</v>
          </cell>
          <cell r="AP207">
            <v>9</v>
          </cell>
          <cell r="AQ207">
            <v>55502.15</v>
          </cell>
          <cell r="AR207">
            <v>37018.74</v>
          </cell>
          <cell r="AS207">
            <v>2</v>
          </cell>
          <cell r="AT207">
            <v>18509.37</v>
          </cell>
          <cell r="AU207">
            <v>0</v>
          </cell>
          <cell r="AV207">
            <v>0</v>
          </cell>
          <cell r="AW207">
            <v>0</v>
          </cell>
        </row>
        <row r="208">
          <cell r="B208">
            <v>428</v>
          </cell>
          <cell r="C208" t="str">
            <v>Project Renew/Northampton Co</v>
          </cell>
          <cell r="D208" t="str">
            <v>Other Regional Programs</v>
          </cell>
          <cell r="E208" t="str">
            <v>RP</v>
          </cell>
          <cell r="F208">
            <v>42411.4537037037</v>
          </cell>
          <cell r="G208" t="str">
            <v>DOE PROD</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67987.94</v>
          </cell>
          <cell r="AH208">
            <v>2</v>
          </cell>
          <cell r="AI208">
            <v>33993.97</v>
          </cell>
          <cell r="AJ208">
            <v>0</v>
          </cell>
          <cell r="AK208">
            <v>0</v>
          </cell>
          <cell r="AL208">
            <v>67987.94</v>
          </cell>
          <cell r="AM208">
            <v>2</v>
          </cell>
          <cell r="AN208">
            <v>33993.97</v>
          </cell>
          <cell r="AO208">
            <v>67987.94</v>
          </cell>
          <cell r="AP208">
            <v>2</v>
          </cell>
          <cell r="AQ208">
            <v>33993.97</v>
          </cell>
          <cell r="AR208">
            <v>0</v>
          </cell>
          <cell r="AS208">
            <v>0</v>
          </cell>
          <cell r="AT208">
            <v>0</v>
          </cell>
          <cell r="AU208">
            <v>0</v>
          </cell>
          <cell r="AV208">
            <v>0</v>
          </cell>
          <cell r="AW208">
            <v>0</v>
          </cell>
        </row>
        <row r="209">
          <cell r="B209">
            <v>429</v>
          </cell>
          <cell r="C209" t="str">
            <v>Renaissance/Scott Co</v>
          </cell>
          <cell r="D209" t="str">
            <v>Other Regional Programs</v>
          </cell>
          <cell r="E209" t="str">
            <v>RP</v>
          </cell>
          <cell r="F209">
            <v>42411.4537037037</v>
          </cell>
          <cell r="G209" t="str">
            <v>DOE PROD</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350185.76</v>
          </cell>
          <cell r="AH209">
            <v>7.5</v>
          </cell>
          <cell r="AI209">
            <v>46691.43</v>
          </cell>
          <cell r="AJ209">
            <v>0</v>
          </cell>
          <cell r="AK209">
            <v>0</v>
          </cell>
          <cell r="AL209">
            <v>350185.76</v>
          </cell>
          <cell r="AM209">
            <v>7.5</v>
          </cell>
          <cell r="AN209">
            <v>46691.43</v>
          </cell>
          <cell r="AO209">
            <v>350185.76</v>
          </cell>
          <cell r="AP209">
            <v>7.5</v>
          </cell>
          <cell r="AQ209">
            <v>46691.43</v>
          </cell>
          <cell r="AR209">
            <v>0</v>
          </cell>
          <cell r="AS209">
            <v>0</v>
          </cell>
          <cell r="AT209">
            <v>0</v>
          </cell>
          <cell r="AU209">
            <v>0</v>
          </cell>
          <cell r="AV209">
            <v>0</v>
          </cell>
          <cell r="AW209">
            <v>0</v>
          </cell>
        </row>
        <row r="210">
          <cell r="B210">
            <v>431</v>
          </cell>
          <cell r="C210" t="str">
            <v>Regional Alternative Education Center/Buena Vista</v>
          </cell>
          <cell r="D210" t="str">
            <v>Other Regional Programs</v>
          </cell>
          <cell r="E210" t="str">
            <v>RP</v>
          </cell>
          <cell r="F210">
            <v>42411.4537037037</v>
          </cell>
          <cell r="G210" t="str">
            <v>DOE PROD</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194259.82</v>
          </cell>
          <cell r="AH210">
            <v>5</v>
          </cell>
          <cell r="AI210">
            <v>38851.96</v>
          </cell>
          <cell r="AJ210">
            <v>0</v>
          </cell>
          <cell r="AK210">
            <v>0</v>
          </cell>
          <cell r="AL210">
            <v>194259.82</v>
          </cell>
          <cell r="AM210">
            <v>5</v>
          </cell>
          <cell r="AN210">
            <v>38851.96</v>
          </cell>
          <cell r="AO210">
            <v>194259.82</v>
          </cell>
          <cell r="AP210">
            <v>5</v>
          </cell>
          <cell r="AQ210">
            <v>38851.96</v>
          </cell>
          <cell r="AR210">
            <v>0</v>
          </cell>
          <cell r="AS210">
            <v>0</v>
          </cell>
          <cell r="AT210">
            <v>0</v>
          </cell>
          <cell r="AU210">
            <v>0</v>
          </cell>
          <cell r="AV210">
            <v>0</v>
          </cell>
          <cell r="AW2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9"/>
    </sheetNames>
    <sheetDataSet>
      <sheetData sheetId="0">
        <row r="8">
          <cell r="B8" t="e">
            <v>#N/A</v>
          </cell>
        </row>
        <row r="9">
          <cell r="A9">
            <v>1</v>
          </cell>
          <cell r="B9" t="e">
            <v>#N/A</v>
          </cell>
        </row>
        <row r="10">
          <cell r="A10">
            <v>2</v>
          </cell>
          <cell r="B10" t="e">
            <v>#N/A</v>
          </cell>
        </row>
        <row r="11">
          <cell r="A11">
            <v>3</v>
          </cell>
          <cell r="B11" t="e">
            <v>#N/A</v>
          </cell>
        </row>
        <row r="12">
          <cell r="A12">
            <v>4</v>
          </cell>
          <cell r="B12" t="e">
            <v>#N/A</v>
          </cell>
        </row>
        <row r="13">
          <cell r="A13">
            <v>5</v>
          </cell>
          <cell r="B13" t="e">
            <v>#N/A</v>
          </cell>
        </row>
        <row r="14">
          <cell r="A14">
            <v>6</v>
          </cell>
          <cell r="B14" t="e">
            <v>#N/A</v>
          </cell>
        </row>
        <row r="15">
          <cell r="A15">
            <v>7</v>
          </cell>
          <cell r="B15" t="str">
            <v>Arlington  </v>
          </cell>
        </row>
        <row r="16">
          <cell r="A16">
            <v>8</v>
          </cell>
          <cell r="B16" t="str">
            <v>Augusta  </v>
          </cell>
        </row>
        <row r="17">
          <cell r="A17">
            <v>9</v>
          </cell>
          <cell r="B17" t="str">
            <v>Bath  </v>
          </cell>
        </row>
        <row r="18">
          <cell r="A18">
            <v>10</v>
          </cell>
          <cell r="B18" t="str">
            <v>Bedford6</v>
          </cell>
        </row>
        <row r="19">
          <cell r="A19">
            <v>11</v>
          </cell>
          <cell r="B19" t="e">
            <v>#N/A</v>
          </cell>
        </row>
        <row r="20">
          <cell r="A20">
            <v>12</v>
          </cell>
          <cell r="B20" t="e">
            <v>#N/A</v>
          </cell>
        </row>
        <row r="21">
          <cell r="A21">
            <v>13</v>
          </cell>
          <cell r="B21" t="e">
            <v>#N/A</v>
          </cell>
        </row>
        <row r="22">
          <cell r="A22">
            <v>14</v>
          </cell>
          <cell r="B22" t="e">
            <v>#N/A</v>
          </cell>
        </row>
        <row r="23">
          <cell r="A23">
            <v>15</v>
          </cell>
          <cell r="B23" t="str">
            <v>Buckingham  </v>
          </cell>
        </row>
        <row r="24">
          <cell r="A24">
            <v>16</v>
          </cell>
          <cell r="B24" t="str">
            <v>Campbell  </v>
          </cell>
        </row>
        <row r="25">
          <cell r="A25">
            <v>17</v>
          </cell>
          <cell r="B25" t="str">
            <v>Caroline  </v>
          </cell>
        </row>
        <row r="26">
          <cell r="A26">
            <v>18</v>
          </cell>
          <cell r="B26" t="str">
            <v>Carroll  </v>
          </cell>
        </row>
        <row r="27">
          <cell r="A27">
            <v>19</v>
          </cell>
          <cell r="B27" t="str">
            <v>Charles City</v>
          </cell>
        </row>
        <row r="28">
          <cell r="A28">
            <v>20</v>
          </cell>
          <cell r="B28" t="str">
            <v>Charlotte  </v>
          </cell>
        </row>
        <row r="29">
          <cell r="A29">
            <v>21</v>
          </cell>
          <cell r="B29" t="str">
            <v>Chesterfield</v>
          </cell>
        </row>
        <row r="30">
          <cell r="A30">
            <v>22</v>
          </cell>
          <cell r="B30" t="str">
            <v>Clarke  </v>
          </cell>
        </row>
        <row r="31">
          <cell r="A31">
            <v>23</v>
          </cell>
          <cell r="B31" t="str">
            <v>Craig  </v>
          </cell>
        </row>
        <row r="32">
          <cell r="A32">
            <v>24</v>
          </cell>
          <cell r="B32" t="str">
            <v>Culpeper  </v>
          </cell>
        </row>
        <row r="33">
          <cell r="A33">
            <v>25</v>
          </cell>
          <cell r="B33" t="str">
            <v>Cumberland  </v>
          </cell>
        </row>
        <row r="34">
          <cell r="A34">
            <v>26</v>
          </cell>
          <cell r="B34" t="str">
            <v>Dickenson  </v>
          </cell>
        </row>
        <row r="35">
          <cell r="A35">
            <v>27</v>
          </cell>
          <cell r="B35" t="str">
            <v>Dinwiddie  </v>
          </cell>
        </row>
        <row r="36">
          <cell r="A36">
            <v>28</v>
          </cell>
          <cell r="B36" t="str">
            <v>Essex  </v>
          </cell>
        </row>
        <row r="37">
          <cell r="A37">
            <v>29</v>
          </cell>
          <cell r="B37" t="str">
            <v>Fairfax6</v>
          </cell>
        </row>
        <row r="38">
          <cell r="A38">
            <v>30</v>
          </cell>
          <cell r="B38" t="e">
            <v>#N/A</v>
          </cell>
        </row>
        <row r="39">
          <cell r="A39">
            <v>31</v>
          </cell>
          <cell r="B39" t="str">
            <v>Floyd  </v>
          </cell>
        </row>
        <row r="40">
          <cell r="A40">
            <v>32</v>
          </cell>
          <cell r="B40" t="str">
            <v>Fluvanna  </v>
          </cell>
        </row>
        <row r="41">
          <cell r="A41">
            <v>33</v>
          </cell>
          <cell r="B41" t="str">
            <v>Franklin  </v>
          </cell>
        </row>
        <row r="42">
          <cell r="A42">
            <v>34</v>
          </cell>
          <cell r="B42" t="str">
            <v>Frederick  </v>
          </cell>
        </row>
        <row r="43">
          <cell r="A43">
            <v>35</v>
          </cell>
          <cell r="B43" t="str">
            <v>Giles  </v>
          </cell>
        </row>
        <row r="44">
          <cell r="A44">
            <v>36</v>
          </cell>
          <cell r="B44" t="str">
            <v>Gloucester  </v>
          </cell>
        </row>
        <row r="45">
          <cell r="A45">
            <v>37</v>
          </cell>
          <cell r="B45" t="str">
            <v>Goochland  </v>
          </cell>
        </row>
        <row r="46">
          <cell r="A46">
            <v>38</v>
          </cell>
          <cell r="B46" t="str">
            <v>Grayson  </v>
          </cell>
        </row>
        <row r="47">
          <cell r="A47">
            <v>39</v>
          </cell>
          <cell r="B47" t="str">
            <v>Greene  </v>
          </cell>
        </row>
        <row r="48">
          <cell r="A48">
            <v>40</v>
          </cell>
          <cell r="B48" t="str">
            <v>Greensville6</v>
          </cell>
        </row>
        <row r="49">
          <cell r="A49">
            <v>41</v>
          </cell>
          <cell r="B49" t="e">
            <v>#N/A</v>
          </cell>
        </row>
        <row r="50">
          <cell r="A50">
            <v>42</v>
          </cell>
          <cell r="B50" t="e">
            <v>#N/A</v>
          </cell>
        </row>
        <row r="51">
          <cell r="A51">
            <v>43</v>
          </cell>
          <cell r="B51" t="e">
            <v>#N/A</v>
          </cell>
        </row>
        <row r="52">
          <cell r="A52">
            <v>44</v>
          </cell>
          <cell r="B52" t="e">
            <v>#N/A</v>
          </cell>
        </row>
        <row r="53">
          <cell r="A53">
            <v>45</v>
          </cell>
          <cell r="B53" t="e">
            <v>#N/A</v>
          </cell>
        </row>
        <row r="54">
          <cell r="A54">
            <v>46</v>
          </cell>
          <cell r="B54" t="e">
            <v>#N/A</v>
          </cell>
        </row>
        <row r="55">
          <cell r="A55">
            <v>47</v>
          </cell>
          <cell r="B55" t="str">
            <v>James City6</v>
          </cell>
        </row>
        <row r="56">
          <cell r="A56">
            <v>48</v>
          </cell>
          <cell r="B56" t="e">
            <v>#N/A</v>
          </cell>
        </row>
        <row r="57">
          <cell r="A57">
            <v>49</v>
          </cell>
          <cell r="B57" t="e">
            <v>#N/A</v>
          </cell>
        </row>
        <row r="58">
          <cell r="A58">
            <v>50</v>
          </cell>
          <cell r="B58" t="e">
            <v>#N/A</v>
          </cell>
        </row>
        <row r="59">
          <cell r="A59">
            <v>51</v>
          </cell>
          <cell r="B59" t="e">
            <v>#N/A</v>
          </cell>
        </row>
        <row r="60">
          <cell r="A60">
            <v>52</v>
          </cell>
          <cell r="B60" t="e">
            <v>#N/A</v>
          </cell>
        </row>
        <row r="61">
          <cell r="A61">
            <v>53</v>
          </cell>
          <cell r="B61" t="e">
            <v>#N/A</v>
          </cell>
        </row>
        <row r="62">
          <cell r="A62">
            <v>54</v>
          </cell>
          <cell r="B62" t="e">
            <v>#N/A</v>
          </cell>
        </row>
        <row r="63">
          <cell r="A63">
            <v>55</v>
          </cell>
          <cell r="B63" t="str">
            <v>Lunenburg  </v>
          </cell>
        </row>
        <row r="64">
          <cell r="A64">
            <v>56</v>
          </cell>
          <cell r="B64" t="str">
            <v>Madison  </v>
          </cell>
        </row>
        <row r="65">
          <cell r="A65">
            <v>57</v>
          </cell>
          <cell r="B65" t="str">
            <v>Mathews  </v>
          </cell>
        </row>
        <row r="66">
          <cell r="A66">
            <v>58</v>
          </cell>
          <cell r="B66" t="str">
            <v>Mecklenburg  </v>
          </cell>
        </row>
        <row r="67">
          <cell r="A67">
            <v>59</v>
          </cell>
          <cell r="B67" t="str">
            <v>Middlesex  </v>
          </cell>
        </row>
        <row r="68">
          <cell r="A68">
            <v>60</v>
          </cell>
          <cell r="B68" t="str">
            <v>Montgomery  </v>
          </cell>
        </row>
        <row r="69">
          <cell r="A69">
            <v>62</v>
          </cell>
          <cell r="B69" t="str">
            <v>Nelson  </v>
          </cell>
        </row>
        <row r="70">
          <cell r="A70">
            <v>63</v>
          </cell>
          <cell r="B70" t="str">
            <v>New Kent  </v>
          </cell>
        </row>
        <row r="71">
          <cell r="A71">
            <v>65</v>
          </cell>
          <cell r="B71" t="str">
            <v>Northampton  </v>
          </cell>
        </row>
        <row r="72">
          <cell r="A72">
            <v>66</v>
          </cell>
          <cell r="B72" t="str">
            <v>Northumberland  </v>
          </cell>
        </row>
        <row r="73">
          <cell r="A73">
            <v>67</v>
          </cell>
          <cell r="B73" t="str">
            <v>Nottoway  </v>
          </cell>
        </row>
        <row r="74">
          <cell r="A74">
            <v>68</v>
          </cell>
          <cell r="B74" t="str">
            <v>Orange  </v>
          </cell>
        </row>
        <row r="75">
          <cell r="A75">
            <v>69</v>
          </cell>
          <cell r="B75" t="str">
            <v>Page  </v>
          </cell>
        </row>
        <row r="76">
          <cell r="A76">
            <v>70</v>
          </cell>
          <cell r="B76" t="str">
            <v>Patrick  </v>
          </cell>
        </row>
        <row r="77">
          <cell r="A77">
            <v>71</v>
          </cell>
          <cell r="B77" t="str">
            <v>Pittsylvania  </v>
          </cell>
        </row>
        <row r="78">
          <cell r="A78">
            <v>72</v>
          </cell>
          <cell r="B78" t="str">
            <v>Powhatan  </v>
          </cell>
        </row>
        <row r="79">
          <cell r="A79">
            <v>73</v>
          </cell>
          <cell r="B79" t="str">
            <v>Prince Edward  </v>
          </cell>
        </row>
        <row r="80">
          <cell r="A80">
            <v>74</v>
          </cell>
          <cell r="B80" t="str">
            <v>Prince George  </v>
          </cell>
        </row>
        <row r="81">
          <cell r="A81">
            <v>75</v>
          </cell>
          <cell r="B81" t="str">
            <v>Prince William   </v>
          </cell>
        </row>
        <row r="82">
          <cell r="A82">
            <v>77</v>
          </cell>
          <cell r="B82" t="str">
            <v>Pulaski  </v>
          </cell>
        </row>
        <row r="83">
          <cell r="A83">
            <v>78</v>
          </cell>
          <cell r="B83" t="str">
            <v>Rappahannock  </v>
          </cell>
        </row>
        <row r="84">
          <cell r="A84">
            <v>79</v>
          </cell>
          <cell r="B84" t="str">
            <v>Richmond  </v>
          </cell>
        </row>
        <row r="85">
          <cell r="A85">
            <v>80</v>
          </cell>
          <cell r="B85" t="str">
            <v>Roanoke  </v>
          </cell>
        </row>
        <row r="86">
          <cell r="A86">
            <v>81</v>
          </cell>
          <cell r="B86" t="str">
            <v>Rockbridge  </v>
          </cell>
        </row>
        <row r="87">
          <cell r="A87">
            <v>82</v>
          </cell>
          <cell r="B87" t="str">
            <v>Rockingham  </v>
          </cell>
        </row>
        <row r="88">
          <cell r="A88">
            <v>83</v>
          </cell>
          <cell r="B88" t="str">
            <v>Russell  </v>
          </cell>
        </row>
        <row r="89">
          <cell r="A89">
            <v>84</v>
          </cell>
          <cell r="B89" t="str">
            <v>Scott  </v>
          </cell>
        </row>
        <row r="90">
          <cell r="A90">
            <v>85</v>
          </cell>
          <cell r="B90" t="str">
            <v>Shenandoah  </v>
          </cell>
        </row>
        <row r="91">
          <cell r="A91">
            <v>86</v>
          </cell>
          <cell r="B91" t="str">
            <v>Smyth  </v>
          </cell>
        </row>
        <row r="92">
          <cell r="A92">
            <v>87</v>
          </cell>
          <cell r="B92" t="str">
            <v>Southampton  </v>
          </cell>
        </row>
        <row r="93">
          <cell r="A93">
            <v>88</v>
          </cell>
          <cell r="B93" t="str">
            <v>Spotsylvania  </v>
          </cell>
        </row>
        <row r="94">
          <cell r="A94">
            <v>89</v>
          </cell>
          <cell r="B94" t="str">
            <v>Stafford  </v>
          </cell>
        </row>
        <row r="95">
          <cell r="A95">
            <v>90</v>
          </cell>
          <cell r="B95" t="str">
            <v>Surry  </v>
          </cell>
        </row>
        <row r="96">
          <cell r="A96">
            <v>91</v>
          </cell>
          <cell r="B96" t="str">
            <v>Sussex  </v>
          </cell>
        </row>
        <row r="97">
          <cell r="A97">
            <v>92</v>
          </cell>
          <cell r="B97" t="str">
            <v>Tazewell  </v>
          </cell>
        </row>
        <row r="98">
          <cell r="A98">
            <v>93</v>
          </cell>
          <cell r="B98" t="str">
            <v>Warren  </v>
          </cell>
        </row>
        <row r="99">
          <cell r="A99">
            <v>94</v>
          </cell>
          <cell r="B99" t="str">
            <v>Washington   </v>
          </cell>
        </row>
        <row r="100">
          <cell r="A100">
            <v>95</v>
          </cell>
          <cell r="B100" t="str">
            <v>Westmoreland  </v>
          </cell>
        </row>
        <row r="101">
          <cell r="A101">
            <v>96</v>
          </cell>
          <cell r="B101" t="str">
            <v>Wise  </v>
          </cell>
        </row>
        <row r="102">
          <cell r="A102">
            <v>97</v>
          </cell>
          <cell r="B102" t="str">
            <v>Wythe  </v>
          </cell>
        </row>
        <row r="103">
          <cell r="A103">
            <v>98</v>
          </cell>
          <cell r="B103" t="str">
            <v>York   </v>
          </cell>
        </row>
        <row r="105">
          <cell r="B105" t="str">
            <v>CITIES</v>
          </cell>
        </row>
        <row r="106">
          <cell r="A106">
            <v>101</v>
          </cell>
          <cell r="B106" t="str">
            <v>Alexandria  </v>
          </cell>
        </row>
        <row r="107">
          <cell r="A107">
            <v>102</v>
          </cell>
          <cell r="B107" t="str">
            <v>Bristol  </v>
          </cell>
        </row>
        <row r="108">
          <cell r="A108">
            <v>103</v>
          </cell>
          <cell r="B108" t="str">
            <v>Buena Vista  </v>
          </cell>
        </row>
        <row r="109">
          <cell r="A109">
            <v>104</v>
          </cell>
          <cell r="B109" t="str">
            <v>Charlottesville</v>
          </cell>
        </row>
        <row r="110">
          <cell r="A110">
            <v>106</v>
          </cell>
          <cell r="B110" t="str">
            <v>Colonial Heights</v>
          </cell>
        </row>
        <row r="111">
          <cell r="A111">
            <v>107</v>
          </cell>
          <cell r="B111" t="str">
            <v>Covington  </v>
          </cell>
        </row>
        <row r="112">
          <cell r="A112">
            <v>108</v>
          </cell>
          <cell r="B112" t="str">
            <v>Danville  </v>
          </cell>
        </row>
        <row r="113">
          <cell r="A113">
            <v>109</v>
          </cell>
          <cell r="B113" t="str">
            <v>Falls Church  </v>
          </cell>
        </row>
        <row r="114">
          <cell r="A114">
            <v>110</v>
          </cell>
          <cell r="B114" t="str">
            <v>Fredericksburg  </v>
          </cell>
        </row>
        <row r="115">
          <cell r="A115">
            <v>111</v>
          </cell>
          <cell r="B115" t="str">
            <v>Galax  </v>
          </cell>
        </row>
        <row r="116">
          <cell r="A116">
            <v>112</v>
          </cell>
          <cell r="B116" t="str">
            <v>Hampton  </v>
          </cell>
        </row>
        <row r="117">
          <cell r="A117">
            <v>113</v>
          </cell>
          <cell r="B117" t="str">
            <v>Harrisonburg  </v>
          </cell>
        </row>
        <row r="118">
          <cell r="A118">
            <v>114</v>
          </cell>
          <cell r="B118" t="str">
            <v>Hopewell  </v>
          </cell>
        </row>
        <row r="119">
          <cell r="A119">
            <v>115</v>
          </cell>
          <cell r="B119" t="str">
            <v>Lynchburg  </v>
          </cell>
        </row>
        <row r="120">
          <cell r="A120">
            <v>116</v>
          </cell>
          <cell r="B120" t="str">
            <v>Martinsville  </v>
          </cell>
        </row>
        <row r="121">
          <cell r="A121">
            <v>117</v>
          </cell>
          <cell r="B121" t="str">
            <v>Newport News  </v>
          </cell>
        </row>
        <row r="122">
          <cell r="A122">
            <v>118</v>
          </cell>
          <cell r="B122" t="str">
            <v>Norfolk  </v>
          </cell>
        </row>
        <row r="123">
          <cell r="A123">
            <v>119</v>
          </cell>
          <cell r="B123" t="str">
            <v>Norton  </v>
          </cell>
        </row>
        <row r="124">
          <cell r="A124">
            <v>120</v>
          </cell>
          <cell r="B124" t="str">
            <v>Petersburg  </v>
          </cell>
        </row>
        <row r="125">
          <cell r="A125">
            <v>121</v>
          </cell>
          <cell r="B125" t="str">
            <v>Portsmouth  </v>
          </cell>
        </row>
        <row r="126">
          <cell r="A126">
            <v>122</v>
          </cell>
          <cell r="B126" t="str">
            <v>Radford  </v>
          </cell>
        </row>
        <row r="127">
          <cell r="A127">
            <v>123</v>
          </cell>
          <cell r="B127" t="str">
            <v>Richmond City</v>
          </cell>
        </row>
        <row r="128">
          <cell r="A128">
            <v>124</v>
          </cell>
          <cell r="B128" t="str">
            <v>Roanoke City</v>
          </cell>
        </row>
        <row r="129">
          <cell r="A129">
            <v>126</v>
          </cell>
          <cell r="B129" t="str">
            <v>Staunton  </v>
          </cell>
        </row>
        <row r="130">
          <cell r="A130">
            <v>127</v>
          </cell>
          <cell r="B130" t="str">
            <v>Suffolk  </v>
          </cell>
        </row>
        <row r="131">
          <cell r="A131">
            <v>128</v>
          </cell>
          <cell r="B131" t="str">
            <v>Virginia Beach  </v>
          </cell>
        </row>
        <row r="132">
          <cell r="A132">
            <v>130</v>
          </cell>
          <cell r="B132" t="str">
            <v>Waynesboro  </v>
          </cell>
        </row>
        <row r="133">
          <cell r="A133">
            <v>131</v>
          </cell>
          <cell r="B133" t="str">
            <v>Williamsburg6</v>
          </cell>
        </row>
        <row r="134">
          <cell r="A134">
            <v>132</v>
          </cell>
          <cell r="B134" t="e">
            <v>#N/A</v>
          </cell>
        </row>
        <row r="135">
          <cell r="A135">
            <v>134</v>
          </cell>
          <cell r="B135" t="str">
            <v>Fairfax6</v>
          </cell>
        </row>
        <row r="136">
          <cell r="A136">
            <v>135</v>
          </cell>
          <cell r="B136" t="str">
            <v>Franklin  </v>
          </cell>
        </row>
        <row r="137">
          <cell r="A137">
            <v>136</v>
          </cell>
          <cell r="B137" t="e">
            <v>#N/A</v>
          </cell>
        </row>
        <row r="138">
          <cell r="A138">
            <v>137</v>
          </cell>
          <cell r="B138" t="str">
            <v>Lexington  </v>
          </cell>
        </row>
        <row r="139">
          <cell r="A139">
            <v>138</v>
          </cell>
          <cell r="B139" t="str">
            <v>Emporia6</v>
          </cell>
        </row>
        <row r="140">
          <cell r="A140">
            <v>139</v>
          </cell>
          <cell r="B140" t="e">
            <v>#N/A</v>
          </cell>
        </row>
        <row r="141">
          <cell r="A141">
            <v>140</v>
          </cell>
          <cell r="B141" t="str">
            <v>Bedford6</v>
          </cell>
        </row>
        <row r="142">
          <cell r="A142">
            <v>142</v>
          </cell>
          <cell r="B142" t="e">
            <v>#N/A</v>
          </cell>
        </row>
        <row r="143">
          <cell r="A143">
            <v>143</v>
          </cell>
          <cell r="B143" t="e">
            <v>#N/A</v>
          </cell>
        </row>
        <row r="144">
          <cell r="A144">
            <v>144</v>
          </cell>
          <cell r="B144" t="e">
            <v>#N/A</v>
          </cell>
        </row>
        <row r="146">
          <cell r="B146" t="e">
            <v>#N/A</v>
          </cell>
        </row>
        <row r="147">
          <cell r="A147">
            <v>202</v>
          </cell>
          <cell r="B147" t="e">
            <v>#N/A</v>
          </cell>
        </row>
        <row r="148">
          <cell r="A148">
            <v>207</v>
          </cell>
          <cell r="B148" t="str">
            <v>West Point</v>
          </cell>
        </row>
        <row r="149">
          <cell r="B149" t="str">
            <v>SCHOOL DIVISION SUBTOTAL</v>
          </cell>
        </row>
        <row r="152">
          <cell r="B152" t="str">
            <v>GOVERNOR'S SCHOOLS</v>
          </cell>
        </row>
        <row r="153">
          <cell r="A153">
            <v>260</v>
          </cell>
          <cell r="B153" t="e">
            <v>#N/A</v>
          </cell>
        </row>
        <row r="154">
          <cell r="A154">
            <v>261</v>
          </cell>
          <cell r="B154" t="e">
            <v>#N/A</v>
          </cell>
        </row>
        <row r="155">
          <cell r="A155">
            <v>262</v>
          </cell>
          <cell r="B155" t="str">
            <v>Governor's School for the Arts</v>
          </cell>
        </row>
        <row r="156">
          <cell r="A156">
            <v>263</v>
          </cell>
          <cell r="B156" t="str">
            <v>Roanoke Valley</v>
          </cell>
        </row>
        <row r="157">
          <cell r="A157">
            <v>264</v>
          </cell>
          <cell r="B157" t="str">
            <v>New Horizons</v>
          </cell>
        </row>
        <row r="158">
          <cell r="A158">
            <v>265</v>
          </cell>
          <cell r="B158" t="str">
            <v>Shenandoah Valley</v>
          </cell>
        </row>
        <row r="159">
          <cell r="A159">
            <v>266</v>
          </cell>
          <cell r="B159" t="str">
            <v>Global Economics and Technology</v>
          </cell>
        </row>
        <row r="160">
          <cell r="A160">
            <v>267</v>
          </cell>
          <cell r="B160" t="str">
            <v>Appomattox Regional</v>
          </cell>
        </row>
        <row r="161">
          <cell r="A161">
            <v>268</v>
          </cell>
          <cell r="B161" t="str">
            <v>A. Linwood Holton</v>
          </cell>
        </row>
        <row r="162">
          <cell r="A162">
            <v>269</v>
          </cell>
          <cell r="B162" t="str">
            <v>Chesapeake</v>
          </cell>
        </row>
        <row r="163">
          <cell r="A163">
            <v>270</v>
          </cell>
          <cell r="B163" t="str">
            <v>Commonwealth</v>
          </cell>
        </row>
        <row r="164">
          <cell r="A164">
            <v>271</v>
          </cell>
          <cell r="B164" t="str">
            <v>Maggie L. Walker</v>
          </cell>
        </row>
        <row r="165">
          <cell r="A165">
            <v>272</v>
          </cell>
          <cell r="B165" t="str">
            <v>Thomas Jefferson High School</v>
          </cell>
        </row>
        <row r="166">
          <cell r="A166">
            <v>273</v>
          </cell>
          <cell r="B166" t="str">
            <v>Blue Ridge</v>
          </cell>
        </row>
        <row r="167">
          <cell r="A167">
            <v>274</v>
          </cell>
          <cell r="B167" t="str">
            <v>Jackson River</v>
          </cell>
        </row>
        <row r="168">
          <cell r="A168">
            <v>275</v>
          </cell>
          <cell r="B168" t="str">
            <v>Massanutten Regional Governor's School</v>
          </cell>
        </row>
        <row r="169">
          <cell r="A169">
            <v>276</v>
          </cell>
          <cell r="B169" t="str">
            <v>Piedmont</v>
          </cell>
        </row>
        <row r="170">
          <cell r="A170">
            <v>277</v>
          </cell>
          <cell r="B170" t="e">
            <v>#N/A</v>
          </cell>
        </row>
        <row r="171">
          <cell r="A171">
            <v>278</v>
          </cell>
          <cell r="B171" t="e">
            <v>#N/A</v>
          </cell>
        </row>
        <row r="173">
          <cell r="B173" t="str">
            <v>REGIONAL SPECIAL EDUCATION PROGRAMS</v>
          </cell>
        </row>
        <row r="174">
          <cell r="A174">
            <v>280</v>
          </cell>
          <cell r="B174" t="str">
            <v>Cooperative Center For Exceptional Children</v>
          </cell>
        </row>
        <row r="175">
          <cell r="A175">
            <v>281</v>
          </cell>
          <cell r="B175" t="str">
            <v>Middle Peninsula Regional Special Education Center</v>
          </cell>
        </row>
        <row r="176">
          <cell r="A176">
            <v>282</v>
          </cell>
          <cell r="B176" t="str">
            <v>Laurel Regional Program</v>
          </cell>
        </row>
        <row r="177">
          <cell r="A177">
            <v>283</v>
          </cell>
          <cell r="B177" t="str">
            <v>Northern Neck Regional Program</v>
          </cell>
        </row>
        <row r="178">
          <cell r="A178">
            <v>284</v>
          </cell>
          <cell r="B178" t="str">
            <v>Northwestern Regional Education Programs</v>
          </cell>
        </row>
        <row r="179">
          <cell r="A179">
            <v>285</v>
          </cell>
          <cell r="B179" t="str">
            <v>New Horizons Regional Education Center</v>
          </cell>
        </row>
        <row r="180">
          <cell r="A180">
            <v>286</v>
          </cell>
          <cell r="B180" t="str">
            <v>Piedmont Regional Education</v>
          </cell>
        </row>
        <row r="181">
          <cell r="A181">
            <v>287</v>
          </cell>
          <cell r="B181" t="str">
            <v>Shenandoah Valley Regional</v>
          </cell>
        </row>
        <row r="182">
          <cell r="A182">
            <v>288</v>
          </cell>
          <cell r="B182" t="str">
            <v>Southeastern Cooperative Education Program</v>
          </cell>
        </row>
        <row r="183">
          <cell r="A183">
            <v>290</v>
          </cell>
          <cell r="B183" t="str">
            <v>Northern Virginia Regional Special Education Program</v>
          </cell>
        </row>
        <row r="184">
          <cell r="A184">
            <v>292</v>
          </cell>
          <cell r="B184" t="str">
            <v>Henry County/Martinsville Regional Program</v>
          </cell>
        </row>
        <row r="185">
          <cell r="A185">
            <v>299</v>
          </cell>
          <cell r="B185" t="str">
            <v>Roanoke Valley Regional Special Education</v>
          </cell>
        </row>
        <row r="187">
          <cell r="B187" t="str">
            <v>REGIONAL CAREER AND TECHNICAL EDUCATION PROGRAMS</v>
          </cell>
        </row>
        <row r="188">
          <cell r="A188">
            <v>301</v>
          </cell>
          <cell r="B188" t="str">
            <v>Charlottesville-Albemarle Technical Education Center</v>
          </cell>
        </row>
        <row r="189">
          <cell r="A189">
            <v>302</v>
          </cell>
          <cell r="B189" t="str">
            <v>Jackson River Technical Center</v>
          </cell>
        </row>
        <row r="190">
          <cell r="A190">
            <v>304</v>
          </cell>
          <cell r="B190" t="str">
            <v>Massanutten Technical Center</v>
          </cell>
        </row>
        <row r="191">
          <cell r="A191">
            <v>306</v>
          </cell>
          <cell r="B191" t="str">
            <v>Valley Vocational Technical Center</v>
          </cell>
        </row>
        <row r="192">
          <cell r="A192">
            <v>307</v>
          </cell>
          <cell r="B192" t="str">
            <v>New Horizons Technical Center</v>
          </cell>
        </row>
        <row r="193">
          <cell r="A193">
            <v>308</v>
          </cell>
          <cell r="B193" t="str">
            <v>Pruden Center for Industry and Technology</v>
          </cell>
        </row>
        <row r="194">
          <cell r="A194">
            <v>309</v>
          </cell>
          <cell r="B194" t="str">
            <v>Rowanty Vocational Technical Center</v>
          </cell>
        </row>
        <row r="195">
          <cell r="A195">
            <v>310</v>
          </cell>
          <cell r="B195" t="str">
            <v>Northern Neck Technical Center</v>
          </cell>
        </row>
        <row r="196">
          <cell r="A196">
            <v>311</v>
          </cell>
          <cell r="B196" t="str">
            <v>Amelia-Nottoway Vocational-Technical Center</v>
          </cell>
        </row>
        <row r="197">
          <cell r="A197">
            <v>313</v>
          </cell>
          <cell r="B197" t="str">
            <v>Bridging Communities Reg Career &amp; Technical Center</v>
          </cell>
        </row>
        <row r="199">
          <cell r="B199" t="str">
            <v>REGIONAL ALTERNATIVE EDUCATION PROGRAMS</v>
          </cell>
        </row>
        <row r="200">
          <cell r="A200">
            <v>401</v>
          </cell>
          <cell r="B200" t="str">
            <v>Lynchburg City Secondary Alternative</v>
          </cell>
        </row>
        <row r="201">
          <cell r="A201">
            <v>402</v>
          </cell>
          <cell r="B201" t="str">
            <v>Enterprise Academy</v>
          </cell>
        </row>
        <row r="202">
          <cell r="A202">
            <v>403</v>
          </cell>
          <cell r="B202" t="str">
            <v>Tidewater Regional Alternative Education Project</v>
          </cell>
        </row>
        <row r="203">
          <cell r="A203">
            <v>404</v>
          </cell>
          <cell r="B203" t="str">
            <v>Regional Alternative Plus Self Project</v>
          </cell>
        </row>
        <row r="204">
          <cell r="A204">
            <v>405</v>
          </cell>
          <cell r="B204" t="str">
            <v>Transition Support Resource Center</v>
          </cell>
        </row>
        <row r="205">
          <cell r="A205">
            <v>406</v>
          </cell>
          <cell r="B205" t="str">
            <v>Project Return</v>
          </cell>
        </row>
        <row r="206">
          <cell r="A206">
            <v>407</v>
          </cell>
          <cell r="B206" t="str">
            <v>Behavior Disordered Youth Alternative Education Program</v>
          </cell>
        </row>
        <row r="207">
          <cell r="A207">
            <v>408</v>
          </cell>
          <cell r="B207" t="str">
            <v>Petersburg Regional Alternative</v>
          </cell>
        </row>
        <row r="208">
          <cell r="A208">
            <v>409</v>
          </cell>
          <cell r="B208" t="str">
            <v>Pittsylvania County Regional Alternative Program</v>
          </cell>
        </row>
        <row r="209">
          <cell r="A209">
            <v>410</v>
          </cell>
          <cell r="B209" t="str">
            <v>Project Return</v>
          </cell>
        </row>
        <row r="210">
          <cell r="A210">
            <v>411</v>
          </cell>
          <cell r="B210" t="str">
            <v>Crossroads Alternative</v>
          </cell>
        </row>
        <row r="211">
          <cell r="A211">
            <v>412</v>
          </cell>
          <cell r="B211" t="str">
            <v>Metro Richmond Alternative Education</v>
          </cell>
        </row>
        <row r="212">
          <cell r="A212">
            <v>413</v>
          </cell>
          <cell r="B212" t="str">
            <v>Stafford County Regional Alternative Education</v>
          </cell>
        </row>
        <row r="213">
          <cell r="A213">
            <v>414</v>
          </cell>
          <cell r="B213" t="str">
            <v>Southside L.I.N.K. Project</v>
          </cell>
        </row>
        <row r="214">
          <cell r="A214">
            <v>415</v>
          </cell>
          <cell r="B214" t="str">
            <v>King William Regional Alternative Education</v>
          </cell>
        </row>
        <row r="215">
          <cell r="A215">
            <v>416</v>
          </cell>
          <cell r="B215" t="str">
            <v>New Dominion School</v>
          </cell>
        </row>
        <row r="216">
          <cell r="A216">
            <v>417</v>
          </cell>
          <cell r="B216" t="str">
            <v>Project Bridge</v>
          </cell>
        </row>
        <row r="217">
          <cell r="A217">
            <v>418</v>
          </cell>
          <cell r="B217" t="str">
            <v>Wythe County Regional Alternative</v>
          </cell>
        </row>
        <row r="218">
          <cell r="A218">
            <v>420</v>
          </cell>
          <cell r="B218" t="str">
            <v>On The Right Track Regional Alternative Education</v>
          </cell>
        </row>
        <row r="219">
          <cell r="A219">
            <v>421</v>
          </cell>
          <cell r="B219" t="str">
            <v>Northern Neck Regional Alternative Education</v>
          </cell>
        </row>
        <row r="220">
          <cell r="A220">
            <v>422</v>
          </cell>
          <cell r="B220" t="str">
            <v>Shenandoah Valley Regional Alternative Education</v>
          </cell>
        </row>
        <row r="221">
          <cell r="A221">
            <v>423</v>
          </cell>
          <cell r="B221" t="str">
            <v>Breaking Barriers Alternative Education</v>
          </cell>
        </row>
        <row r="222">
          <cell r="A222">
            <v>424</v>
          </cell>
          <cell r="B222" t="str">
            <v>Joy Ranch Regional Alternative Education</v>
          </cell>
        </row>
        <row r="223">
          <cell r="A223">
            <v>426</v>
          </cell>
          <cell r="B223" t="str">
            <v>Regional Learning Academy</v>
          </cell>
        </row>
        <row r="224">
          <cell r="A224">
            <v>427</v>
          </cell>
          <cell r="B224" t="str">
            <v>The Regional Community Alt Education Continuum</v>
          </cell>
        </row>
        <row r="225">
          <cell r="A225">
            <v>428</v>
          </cell>
          <cell r="B225" t="str">
            <v>Project Renew</v>
          </cell>
        </row>
        <row r="226">
          <cell r="A226">
            <v>429</v>
          </cell>
          <cell r="B226" t="e">
            <v>#N/A</v>
          </cell>
        </row>
        <row r="227">
          <cell r="A227">
            <v>431</v>
          </cell>
          <cell r="B227" t="e">
            <v>#N/A</v>
          </cell>
        </row>
        <row r="228">
          <cell r="A228" t="str">
            <v>STATE (Divisions and Regional Programs)</v>
          </cell>
        </row>
        <row r="229">
          <cell r="A229" t="str">
            <v>1  The average annual salaries for elementary and secondary teachers include supplemental salaries and wages (expenditure object 1620) as reported on the Annual School Report.</v>
          </cell>
        </row>
        <row r="230">
          <cell r="A230" t="e">
            <v>#N/A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19"/>
    </sheetNames>
    <sheetDataSet>
      <sheetData sheetId="0">
        <row r="227">
          <cell r="C227">
            <v>1399.03</v>
          </cell>
          <cell r="D227">
            <v>94023.96538315831</v>
          </cell>
          <cell r="E227">
            <v>605.1400000000001</v>
          </cell>
          <cell r="F227">
            <v>98387.03463661303</v>
          </cell>
          <cell r="G227">
            <v>2004.17</v>
          </cell>
          <cell r="H227">
            <v>95341.35149712849</v>
          </cell>
          <cell r="I227">
            <v>1317.8100000000002</v>
          </cell>
          <cell r="J227">
            <v>77692.72430775301</v>
          </cell>
          <cell r="K227">
            <v>1213.1</v>
          </cell>
          <cell r="L227">
            <v>82007.38095787652</v>
          </cell>
          <cell r="M227">
            <v>2530.91</v>
          </cell>
          <cell r="N227">
            <v>79760.79349324948</v>
          </cell>
          <cell r="O227">
            <v>61543.56999999999</v>
          </cell>
          <cell r="P227">
            <v>52982.33104579406</v>
          </cell>
          <cell r="Q227">
            <v>40596.58</v>
          </cell>
          <cell r="R227">
            <v>54928.77643363058</v>
          </cell>
          <cell r="S227">
            <v>102140.15</v>
          </cell>
          <cell r="T227">
            <v>53755.96415581922</v>
          </cell>
          <cell r="U227">
            <v>106675.22999999994</v>
          </cell>
          <cell r="V227">
            <v>55154.22718619875</v>
          </cell>
          <cell r="W227">
            <v>20332.90000000001</v>
          </cell>
          <cell r="X227">
            <v>19565.96897884709</v>
          </cell>
          <cell r="Y227">
            <v>3282.6099999999997</v>
          </cell>
          <cell r="Z227">
            <v>46232.94714571636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45"/>
  <sheetViews>
    <sheetView tabSelected="1" zoomScale="85" zoomScaleNormal="85" zoomScaleSheetLayoutView="75" zoomScalePageLayoutView="0" workbookViewId="0" topLeftCell="A1">
      <pane xSplit="2" ySplit="6" topLeftCell="C9"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1.25"/>
  <cols>
    <col min="1" max="1" width="10.5" style="65" customWidth="1"/>
    <col min="2" max="2" width="59.33203125" style="6" customWidth="1"/>
    <col min="3" max="3" width="15.16015625" style="6" bestFit="1" customWidth="1"/>
    <col min="4" max="4" width="17.83203125" style="6" bestFit="1" customWidth="1"/>
    <col min="5" max="5" width="13.16015625" style="6" bestFit="1" customWidth="1"/>
    <col min="6" max="6" width="14.83203125" style="6" customWidth="1"/>
    <col min="7" max="7" width="15.16015625" style="6" bestFit="1" customWidth="1"/>
    <col min="8" max="8" width="14.83203125" style="6" customWidth="1"/>
    <col min="9" max="9" width="14.5" style="6" bestFit="1" customWidth="1"/>
    <col min="10" max="10" width="15.16015625" style="6" customWidth="1"/>
    <col min="11" max="11" width="14" style="6" bestFit="1" customWidth="1"/>
    <col min="12" max="12" width="15" style="6" customWidth="1"/>
    <col min="13" max="13" width="14.33203125" style="6" bestFit="1" customWidth="1"/>
    <col min="14" max="14" width="15.16015625" style="6" customWidth="1"/>
    <col min="15" max="16" width="15" style="6" customWidth="1"/>
    <col min="17" max="17" width="14.5" style="6" customWidth="1"/>
    <col min="18" max="18" width="15.16015625" style="6" customWidth="1"/>
    <col min="19" max="19" width="19.66015625" style="6" bestFit="1" customWidth="1"/>
    <col min="20" max="20" width="14.16015625" style="6" customWidth="1"/>
    <col min="21" max="21" width="16" style="6" bestFit="1" customWidth="1"/>
    <col min="22" max="22" width="16.16015625" style="6" bestFit="1" customWidth="1"/>
    <col min="23" max="23" width="15" style="6" bestFit="1" customWidth="1"/>
    <col min="24" max="24" width="14.16015625" style="6" customWidth="1"/>
    <col min="25" max="25" width="15.83203125" style="6" customWidth="1"/>
    <col min="26" max="26" width="14.5" style="6" bestFit="1" customWidth="1"/>
    <col min="27" max="16384" width="9.33203125" style="6" customWidth="1"/>
  </cols>
  <sheetData>
    <row r="1" spans="1:26" ht="30.75" customHeight="1">
      <c r="A1" s="1" t="s">
        <v>0</v>
      </c>
      <c r="B1" s="2"/>
      <c r="C1" s="3"/>
      <c r="D1" s="4"/>
      <c r="E1" s="3"/>
      <c r="F1" s="4"/>
      <c r="G1" s="3"/>
      <c r="H1" s="4"/>
      <c r="I1" s="3"/>
      <c r="J1" s="4"/>
      <c r="K1" s="3"/>
      <c r="L1" s="4"/>
      <c r="M1" s="5"/>
      <c r="N1" s="4"/>
      <c r="O1" s="3"/>
      <c r="P1" s="4"/>
      <c r="Q1" s="3"/>
      <c r="R1" s="4"/>
      <c r="S1" s="3"/>
      <c r="T1" s="4"/>
      <c r="U1" s="3"/>
      <c r="V1" s="4"/>
      <c r="W1" s="3"/>
      <c r="X1" s="4"/>
      <c r="Y1" s="3"/>
      <c r="Z1" s="4"/>
    </row>
    <row r="2" spans="1:26" ht="45.75" customHeight="1">
      <c r="A2" s="7" t="s">
        <v>1</v>
      </c>
      <c r="B2" s="7"/>
      <c r="C2" s="3"/>
      <c r="D2" s="4"/>
      <c r="E2" s="3"/>
      <c r="F2" s="4"/>
      <c r="G2" s="3"/>
      <c r="H2" s="4"/>
      <c r="I2" s="3"/>
      <c r="J2" s="4"/>
      <c r="K2" s="3"/>
      <c r="L2" s="4"/>
      <c r="M2" s="5"/>
      <c r="N2" s="4"/>
      <c r="O2" s="3"/>
      <c r="P2" s="4"/>
      <c r="Q2" s="3"/>
      <c r="R2" s="4"/>
      <c r="S2" s="3"/>
      <c r="T2" s="4"/>
      <c r="U2" s="3"/>
      <c r="V2" s="4"/>
      <c r="W2" s="3"/>
      <c r="X2" s="4"/>
      <c r="Y2" s="3"/>
      <c r="Z2" s="4"/>
    </row>
    <row r="3" spans="1:26" ht="12.75">
      <c r="A3" s="8" t="str">
        <f>"Fiscal Year "&amp;'[1]TOAD Data'!$A$1+1</f>
        <v>Fiscal Year 2015</v>
      </c>
      <c r="B3" s="2"/>
      <c r="C3" s="3"/>
      <c r="D3" s="4"/>
      <c r="E3" s="3"/>
      <c r="F3" s="4"/>
      <c r="G3" s="3"/>
      <c r="H3" s="4"/>
      <c r="I3" s="3"/>
      <c r="J3" s="4"/>
      <c r="K3" s="3"/>
      <c r="L3" s="4"/>
      <c r="M3" s="5"/>
      <c r="N3" s="4"/>
      <c r="O3" s="3"/>
      <c r="P3" s="4"/>
      <c r="Q3" s="3"/>
      <c r="R3" s="4"/>
      <c r="S3" s="3"/>
      <c r="T3" s="4"/>
      <c r="U3" s="3"/>
      <c r="V3" s="4"/>
      <c r="W3" s="3"/>
      <c r="X3" s="4"/>
      <c r="Y3" s="3"/>
      <c r="Z3" s="4"/>
    </row>
    <row r="4" spans="1:26" ht="8.25" customHeight="1" thickBot="1">
      <c r="A4" s="9"/>
      <c r="B4" s="5"/>
      <c r="C4" s="3"/>
      <c r="D4" s="4"/>
      <c r="E4" s="3"/>
      <c r="F4" s="4"/>
      <c r="G4" s="3"/>
      <c r="H4" s="4"/>
      <c r="I4" s="3"/>
      <c r="J4" s="4"/>
      <c r="K4" s="3"/>
      <c r="L4" s="4"/>
      <c r="M4" s="5"/>
      <c r="N4" s="4"/>
      <c r="O4" s="3"/>
      <c r="P4" s="4"/>
      <c r="Q4" s="3"/>
      <c r="R4" s="4"/>
      <c r="S4" s="3"/>
      <c r="T4" s="4"/>
      <c r="U4" s="3"/>
      <c r="V4" s="4"/>
      <c r="W4" s="3"/>
      <c r="X4" s="4"/>
      <c r="Y4" s="3"/>
      <c r="Z4" s="4"/>
    </row>
    <row r="5" spans="1:26" s="18" customFormat="1" ht="20.25" customHeight="1" thickBot="1">
      <c r="A5" s="10" t="s">
        <v>2</v>
      </c>
      <c r="B5" s="10" t="s">
        <v>3</v>
      </c>
      <c r="C5" s="11" t="s">
        <v>4</v>
      </c>
      <c r="D5" s="12"/>
      <c r="E5" s="12"/>
      <c r="F5" s="12"/>
      <c r="G5" s="12"/>
      <c r="H5" s="13"/>
      <c r="I5" s="11" t="s">
        <v>5</v>
      </c>
      <c r="J5" s="12"/>
      <c r="K5" s="12"/>
      <c r="L5" s="12"/>
      <c r="M5" s="12"/>
      <c r="N5" s="13"/>
      <c r="O5" s="11" t="s">
        <v>6</v>
      </c>
      <c r="P5" s="12"/>
      <c r="Q5" s="12"/>
      <c r="R5" s="12"/>
      <c r="S5" s="12"/>
      <c r="T5" s="13"/>
      <c r="U5" s="14"/>
      <c r="V5" s="15"/>
      <c r="W5" s="16"/>
      <c r="X5" s="15"/>
      <c r="Y5" s="16"/>
      <c r="Z5" s="17"/>
    </row>
    <row r="6" spans="1:26" s="24" customFormat="1" ht="46.5" customHeight="1" thickBot="1">
      <c r="A6" s="19"/>
      <c r="B6" s="19"/>
      <c r="C6" s="20" t="s">
        <v>7</v>
      </c>
      <c r="D6" s="21" t="s">
        <v>8</v>
      </c>
      <c r="E6" s="20" t="s">
        <v>9</v>
      </c>
      <c r="F6" s="21" t="s">
        <v>8</v>
      </c>
      <c r="G6" s="20" t="s">
        <v>10</v>
      </c>
      <c r="H6" s="21" t="s">
        <v>8</v>
      </c>
      <c r="I6" s="20" t="s">
        <v>7</v>
      </c>
      <c r="J6" s="21" t="s">
        <v>8</v>
      </c>
      <c r="K6" s="20" t="s">
        <v>9</v>
      </c>
      <c r="L6" s="21" t="s">
        <v>8</v>
      </c>
      <c r="M6" s="20" t="s">
        <v>10</v>
      </c>
      <c r="N6" s="21" t="s">
        <v>8</v>
      </c>
      <c r="O6" s="20" t="s">
        <v>11</v>
      </c>
      <c r="P6" s="21" t="s">
        <v>8</v>
      </c>
      <c r="Q6" s="20" t="s">
        <v>12</v>
      </c>
      <c r="R6" s="22" t="s">
        <v>8</v>
      </c>
      <c r="S6" s="20" t="s">
        <v>10</v>
      </c>
      <c r="T6" s="22" t="s">
        <v>8</v>
      </c>
      <c r="U6" s="20" t="s">
        <v>13</v>
      </c>
      <c r="V6" s="22" t="s">
        <v>8</v>
      </c>
      <c r="W6" s="20" t="s">
        <v>14</v>
      </c>
      <c r="X6" s="23" t="s">
        <v>8</v>
      </c>
      <c r="Y6" s="20" t="s">
        <v>15</v>
      </c>
      <c r="Z6" s="22" t="s">
        <v>16</v>
      </c>
    </row>
    <row r="7" spans="1:26" s="24" customFormat="1" ht="4.5" customHeight="1">
      <c r="A7" s="25"/>
      <c r="B7" s="26"/>
      <c r="C7" s="26"/>
      <c r="D7" s="27"/>
      <c r="E7" s="28"/>
      <c r="F7" s="27"/>
      <c r="G7" s="28"/>
      <c r="H7" s="27"/>
      <c r="I7" s="28"/>
      <c r="J7" s="29"/>
      <c r="K7" s="26"/>
      <c r="L7" s="29"/>
      <c r="M7" s="26"/>
      <c r="N7" s="27"/>
      <c r="O7" s="30"/>
      <c r="P7" s="29"/>
      <c r="Q7" s="26"/>
      <c r="R7" s="29"/>
      <c r="S7" s="26"/>
      <c r="T7" s="29"/>
      <c r="U7" s="26"/>
      <c r="V7" s="29"/>
      <c r="W7" s="26"/>
      <c r="X7" s="28"/>
      <c r="Y7" s="26"/>
      <c r="Z7" s="29"/>
    </row>
    <row r="8" spans="1:26" s="18" customFormat="1" ht="12.75">
      <c r="A8" s="31"/>
      <c r="B8" s="32" t="s">
        <v>17</v>
      </c>
      <c r="C8" s="33"/>
      <c r="D8" s="34"/>
      <c r="F8" s="34"/>
      <c r="H8" s="34"/>
      <c r="J8" s="34"/>
      <c r="K8" s="33"/>
      <c r="L8" s="34"/>
      <c r="M8" s="33"/>
      <c r="N8" s="34"/>
      <c r="O8" s="33"/>
      <c r="P8" s="34"/>
      <c r="Q8" s="33"/>
      <c r="R8" s="34"/>
      <c r="S8" s="33"/>
      <c r="T8" s="34"/>
      <c r="U8" s="33"/>
      <c r="V8" s="34"/>
      <c r="W8" s="33"/>
      <c r="X8" s="34"/>
      <c r="Y8" s="33"/>
      <c r="Z8" s="34"/>
    </row>
    <row r="9" spans="1:26" s="18" customFormat="1" ht="12.75">
      <c r="A9" s="31">
        <v>1</v>
      </c>
      <c r="B9" s="33" t="s">
        <v>18</v>
      </c>
      <c r="C9" s="35">
        <v>7.22</v>
      </c>
      <c r="D9" s="36">
        <v>84893.35</v>
      </c>
      <c r="E9" s="35">
        <v>3.78</v>
      </c>
      <c r="F9" s="36">
        <v>90567.46</v>
      </c>
      <c r="G9" s="37">
        <v>11</v>
      </c>
      <c r="H9" s="36">
        <v>86843.18</v>
      </c>
      <c r="I9" s="38">
        <v>5.61</v>
      </c>
      <c r="J9" s="36">
        <v>67178.1</v>
      </c>
      <c r="K9" s="38">
        <v>5.39</v>
      </c>
      <c r="L9" s="36">
        <v>80626.72</v>
      </c>
      <c r="M9" s="38">
        <v>11</v>
      </c>
      <c r="N9" s="36">
        <v>73767.92</v>
      </c>
      <c r="O9" s="39">
        <v>289.32</v>
      </c>
      <c r="P9" s="36">
        <v>43106.52</v>
      </c>
      <c r="Q9" s="38">
        <v>156.82</v>
      </c>
      <c r="R9" s="36">
        <v>44828.97</v>
      </c>
      <c r="S9" s="38">
        <v>446.14</v>
      </c>
      <c r="T9" s="36">
        <v>43711.97</v>
      </c>
      <c r="U9" s="38">
        <v>468.14</v>
      </c>
      <c r="V9" s="36">
        <v>45431.67</v>
      </c>
      <c r="W9" s="38">
        <v>87</v>
      </c>
      <c r="X9" s="36">
        <v>20532.77</v>
      </c>
      <c r="Y9" s="38">
        <v>10</v>
      </c>
      <c r="Z9" s="36">
        <v>56472.6</v>
      </c>
    </row>
    <row r="10" spans="1:26" s="18" customFormat="1" ht="12.75">
      <c r="A10" s="31">
        <v>2</v>
      </c>
      <c r="B10" s="33" t="s">
        <v>19</v>
      </c>
      <c r="C10" s="35">
        <v>19.34</v>
      </c>
      <c r="D10" s="36">
        <v>97583.52</v>
      </c>
      <c r="E10" s="35">
        <v>5.75</v>
      </c>
      <c r="F10" s="36">
        <v>113797.02</v>
      </c>
      <c r="G10" s="37">
        <v>25.09</v>
      </c>
      <c r="H10" s="36">
        <v>101299.25</v>
      </c>
      <c r="I10" s="38">
        <v>11.3</v>
      </c>
      <c r="J10" s="36">
        <v>74557.92</v>
      </c>
      <c r="K10" s="38">
        <v>11.41</v>
      </c>
      <c r="L10" s="36">
        <v>90114.26</v>
      </c>
      <c r="M10" s="38">
        <v>22.71</v>
      </c>
      <c r="N10" s="36">
        <v>82373.76</v>
      </c>
      <c r="O10" s="39">
        <v>733.54</v>
      </c>
      <c r="P10" s="36">
        <v>53825.84</v>
      </c>
      <c r="Q10" s="38">
        <v>459.32</v>
      </c>
      <c r="R10" s="36">
        <v>55400.63</v>
      </c>
      <c r="S10" s="38">
        <v>1192.86</v>
      </c>
      <c r="T10" s="36">
        <v>54432.22</v>
      </c>
      <c r="U10" s="38">
        <v>1240.66</v>
      </c>
      <c r="V10" s="36">
        <v>55891.48</v>
      </c>
      <c r="W10" s="38">
        <v>281.96</v>
      </c>
      <c r="X10" s="36">
        <v>16904.97</v>
      </c>
      <c r="Y10" s="38">
        <v>8.7</v>
      </c>
      <c r="Z10" s="36">
        <v>49086.4</v>
      </c>
    </row>
    <row r="11" spans="1:26" s="18" customFormat="1" ht="12.75">
      <c r="A11" s="31">
        <v>3</v>
      </c>
      <c r="B11" s="33" t="s">
        <v>20</v>
      </c>
      <c r="C11" s="35">
        <v>3.67</v>
      </c>
      <c r="D11" s="36">
        <v>81149.3</v>
      </c>
      <c r="E11" s="35">
        <v>1.33</v>
      </c>
      <c r="F11" s="36">
        <v>83554.09</v>
      </c>
      <c r="G11" s="37">
        <v>5</v>
      </c>
      <c r="H11" s="36">
        <v>81788.97</v>
      </c>
      <c r="I11" s="38">
        <v>2.34</v>
      </c>
      <c r="J11" s="36">
        <v>73878.75</v>
      </c>
      <c r="K11" s="38">
        <v>2.96</v>
      </c>
      <c r="L11" s="36">
        <v>76749.25</v>
      </c>
      <c r="M11" s="38">
        <v>5.3</v>
      </c>
      <c r="N11" s="36">
        <v>75481.89</v>
      </c>
      <c r="O11" s="39">
        <v>113.91</v>
      </c>
      <c r="P11" s="36">
        <v>48505.52</v>
      </c>
      <c r="Q11" s="38">
        <v>81.92</v>
      </c>
      <c r="R11" s="36">
        <v>48509.44</v>
      </c>
      <c r="S11" s="38">
        <v>195.83</v>
      </c>
      <c r="T11" s="36">
        <v>48507.16</v>
      </c>
      <c r="U11" s="38">
        <v>206.13</v>
      </c>
      <c r="V11" s="36">
        <v>50008.04</v>
      </c>
      <c r="W11" s="38">
        <v>41</v>
      </c>
      <c r="X11" s="36">
        <v>18025.07</v>
      </c>
      <c r="Y11" s="38">
        <v>1.95</v>
      </c>
      <c r="Z11" s="36">
        <v>31275.18</v>
      </c>
    </row>
    <row r="12" spans="1:26" s="18" customFormat="1" ht="12.75">
      <c r="A12" s="31">
        <v>4</v>
      </c>
      <c r="B12" s="33" t="s">
        <v>21</v>
      </c>
      <c r="C12" s="35">
        <v>1.62</v>
      </c>
      <c r="D12" s="36">
        <v>81591.28</v>
      </c>
      <c r="E12" s="35">
        <v>1.38</v>
      </c>
      <c r="F12" s="36">
        <v>86393.59</v>
      </c>
      <c r="G12" s="37">
        <v>3</v>
      </c>
      <c r="H12" s="36">
        <v>83800.34</v>
      </c>
      <c r="I12" s="38">
        <v>1.62</v>
      </c>
      <c r="J12" s="36">
        <v>63499.19</v>
      </c>
      <c r="K12" s="38">
        <v>1.38</v>
      </c>
      <c r="L12" s="36">
        <v>65223.38</v>
      </c>
      <c r="M12" s="38">
        <v>3</v>
      </c>
      <c r="N12" s="36">
        <v>64292.32</v>
      </c>
      <c r="O12" s="39">
        <v>77.07</v>
      </c>
      <c r="P12" s="36">
        <v>44424.48</v>
      </c>
      <c r="Q12" s="38">
        <v>48.13</v>
      </c>
      <c r="R12" s="36">
        <v>56716.52</v>
      </c>
      <c r="S12" s="38">
        <v>125.2</v>
      </c>
      <c r="T12" s="36">
        <v>49149.85</v>
      </c>
      <c r="U12" s="38">
        <v>131.2</v>
      </c>
      <c r="V12" s="36">
        <v>50288.41</v>
      </c>
      <c r="W12" s="38">
        <v>33</v>
      </c>
      <c r="X12" s="36">
        <v>15774.37</v>
      </c>
      <c r="Y12" s="38">
        <v>5</v>
      </c>
      <c r="Z12" s="36">
        <v>22772.52</v>
      </c>
    </row>
    <row r="13" spans="1:26" s="18" customFormat="1" ht="12.75">
      <c r="A13" s="31">
        <v>5</v>
      </c>
      <c r="B13" s="33" t="s">
        <v>22</v>
      </c>
      <c r="C13" s="35">
        <v>6</v>
      </c>
      <c r="D13" s="36">
        <v>71749.44</v>
      </c>
      <c r="E13" s="35">
        <v>3</v>
      </c>
      <c r="F13" s="36">
        <v>81861.58</v>
      </c>
      <c r="G13" s="37">
        <v>9</v>
      </c>
      <c r="H13" s="36">
        <v>75120.16</v>
      </c>
      <c r="I13" s="38">
        <v>1</v>
      </c>
      <c r="J13" s="36">
        <v>59500</v>
      </c>
      <c r="K13" s="38">
        <v>5</v>
      </c>
      <c r="L13" s="36">
        <v>69756.82</v>
      </c>
      <c r="M13" s="38">
        <v>6</v>
      </c>
      <c r="N13" s="36">
        <v>68047.35</v>
      </c>
      <c r="O13" s="39">
        <v>224.85</v>
      </c>
      <c r="P13" s="36">
        <v>45874.58</v>
      </c>
      <c r="Q13" s="38">
        <v>181</v>
      </c>
      <c r="R13" s="36">
        <v>44162.57</v>
      </c>
      <c r="S13" s="38">
        <v>405.85</v>
      </c>
      <c r="T13" s="36">
        <v>45111.06</v>
      </c>
      <c r="U13" s="38">
        <v>420.85</v>
      </c>
      <c r="V13" s="36">
        <v>46079.81</v>
      </c>
      <c r="W13" s="38">
        <v>70.75</v>
      </c>
      <c r="X13" s="36">
        <v>16006.94</v>
      </c>
      <c r="Y13" s="38">
        <v>25</v>
      </c>
      <c r="Z13" s="36">
        <v>26402.47</v>
      </c>
    </row>
    <row r="14" spans="1:26" s="18" customFormat="1" ht="12.75">
      <c r="A14" s="31">
        <v>6</v>
      </c>
      <c r="B14" s="33" t="s">
        <v>23</v>
      </c>
      <c r="C14" s="35">
        <v>2.67</v>
      </c>
      <c r="D14" s="36">
        <v>70942.46</v>
      </c>
      <c r="E14" s="35">
        <v>1.33</v>
      </c>
      <c r="F14" s="36">
        <v>91751.16</v>
      </c>
      <c r="G14" s="37">
        <v>4</v>
      </c>
      <c r="H14" s="36">
        <v>77861.35</v>
      </c>
      <c r="I14" s="38">
        <v>2</v>
      </c>
      <c r="J14" s="36">
        <v>54395.74</v>
      </c>
      <c r="K14" s="38">
        <v>3.33</v>
      </c>
      <c r="L14" s="36">
        <v>68007.03</v>
      </c>
      <c r="M14" s="38">
        <v>5.33</v>
      </c>
      <c r="N14" s="36">
        <v>62899.6</v>
      </c>
      <c r="O14" s="39">
        <v>112.42</v>
      </c>
      <c r="P14" s="36">
        <v>39971.7</v>
      </c>
      <c r="Q14" s="38">
        <v>81.66</v>
      </c>
      <c r="R14" s="36">
        <v>37540.34</v>
      </c>
      <c r="S14" s="38">
        <v>194.08</v>
      </c>
      <c r="T14" s="36">
        <v>38948.69</v>
      </c>
      <c r="U14" s="38">
        <v>203.41</v>
      </c>
      <c r="V14" s="36">
        <v>40341.49</v>
      </c>
      <c r="W14" s="38">
        <v>33.5</v>
      </c>
      <c r="X14" s="36">
        <v>16146.15</v>
      </c>
      <c r="Y14" s="38">
        <v>5</v>
      </c>
      <c r="Z14" s="36">
        <v>40119.17</v>
      </c>
    </row>
    <row r="15" spans="1:26" s="18" customFormat="1" ht="12.75">
      <c r="A15" s="31">
        <v>7</v>
      </c>
      <c r="B15" s="33" t="s">
        <v>24</v>
      </c>
      <c r="C15" s="35">
        <v>27.45</v>
      </c>
      <c r="D15" s="36">
        <v>143241.9</v>
      </c>
      <c r="E15" s="35">
        <v>7</v>
      </c>
      <c r="F15" s="36">
        <v>143062.1</v>
      </c>
      <c r="G15" s="37">
        <v>34.45</v>
      </c>
      <c r="H15" s="36">
        <v>143205.37</v>
      </c>
      <c r="I15" s="38">
        <v>32.9</v>
      </c>
      <c r="J15" s="36">
        <v>116817.88</v>
      </c>
      <c r="K15" s="38">
        <v>15.3</v>
      </c>
      <c r="L15" s="36">
        <v>119206.23</v>
      </c>
      <c r="M15" s="38">
        <v>48.2</v>
      </c>
      <c r="N15" s="36">
        <v>117576.01</v>
      </c>
      <c r="O15" s="39">
        <v>1748.1</v>
      </c>
      <c r="P15" s="36">
        <v>77938.88</v>
      </c>
      <c r="Q15" s="38">
        <v>775.15</v>
      </c>
      <c r="R15" s="36">
        <v>66855.93</v>
      </c>
      <c r="S15" s="38">
        <v>2523.25</v>
      </c>
      <c r="T15" s="36">
        <v>74534.17</v>
      </c>
      <c r="U15" s="38">
        <v>2605.9</v>
      </c>
      <c r="V15" s="36">
        <v>76238.12</v>
      </c>
      <c r="W15" s="38">
        <v>304.25</v>
      </c>
      <c r="X15" s="36">
        <v>30988.84</v>
      </c>
      <c r="Y15" s="38">
        <v>155</v>
      </c>
      <c r="Z15" s="36">
        <v>67468.4</v>
      </c>
    </row>
    <row r="16" spans="1:26" s="18" customFormat="1" ht="12.75">
      <c r="A16" s="31">
        <v>8</v>
      </c>
      <c r="B16" s="33" t="s">
        <v>25</v>
      </c>
      <c r="C16" s="35">
        <v>13.64</v>
      </c>
      <c r="D16" s="36">
        <v>82873.19</v>
      </c>
      <c r="E16" s="35">
        <v>6.78</v>
      </c>
      <c r="F16" s="36">
        <v>92701.63</v>
      </c>
      <c r="G16" s="37">
        <v>20.42</v>
      </c>
      <c r="H16" s="36">
        <v>86136.5</v>
      </c>
      <c r="I16" s="38">
        <v>7.3</v>
      </c>
      <c r="J16" s="36">
        <v>63842.63</v>
      </c>
      <c r="K16" s="38">
        <v>14.7</v>
      </c>
      <c r="L16" s="36">
        <v>70875.9</v>
      </c>
      <c r="M16" s="38">
        <v>22</v>
      </c>
      <c r="N16" s="36">
        <v>68542.13</v>
      </c>
      <c r="O16" s="39">
        <v>497.04</v>
      </c>
      <c r="P16" s="36">
        <v>47289.28</v>
      </c>
      <c r="Q16" s="38">
        <v>329.9</v>
      </c>
      <c r="R16" s="36">
        <v>50552.75</v>
      </c>
      <c r="S16" s="38">
        <v>826.94</v>
      </c>
      <c r="T16" s="36">
        <v>48591.21</v>
      </c>
      <c r="U16" s="38">
        <v>869.36</v>
      </c>
      <c r="V16" s="36">
        <v>49977.97</v>
      </c>
      <c r="W16" s="38">
        <v>132.71</v>
      </c>
      <c r="X16" s="36">
        <v>14660.35</v>
      </c>
      <c r="Y16" s="38">
        <v>47.25</v>
      </c>
      <c r="Z16" s="36">
        <v>44577.49</v>
      </c>
    </row>
    <row r="17" spans="1:26" s="18" customFormat="1" ht="12.75">
      <c r="A17" s="31">
        <v>9</v>
      </c>
      <c r="B17" s="33" t="s">
        <v>26</v>
      </c>
      <c r="C17" s="35">
        <v>2</v>
      </c>
      <c r="D17" s="36">
        <v>66823.08</v>
      </c>
      <c r="E17" s="35">
        <v>1</v>
      </c>
      <c r="F17" s="36">
        <v>71487.12</v>
      </c>
      <c r="G17" s="37">
        <v>3</v>
      </c>
      <c r="H17" s="36">
        <v>68377.76</v>
      </c>
      <c r="I17" s="38">
        <v>0</v>
      </c>
      <c r="J17" s="36">
        <v>0</v>
      </c>
      <c r="K17" s="38">
        <v>0</v>
      </c>
      <c r="L17" s="36">
        <v>0</v>
      </c>
      <c r="M17" s="38">
        <v>0</v>
      </c>
      <c r="N17" s="36">
        <v>0</v>
      </c>
      <c r="O17" s="39">
        <v>38.27</v>
      </c>
      <c r="P17" s="36">
        <v>47566.18</v>
      </c>
      <c r="Q17" s="38">
        <v>29.6</v>
      </c>
      <c r="R17" s="36">
        <v>49502.03</v>
      </c>
      <c r="S17" s="38">
        <v>67.87</v>
      </c>
      <c r="T17" s="36">
        <v>48410.46</v>
      </c>
      <c r="U17" s="38">
        <v>70.87</v>
      </c>
      <c r="V17" s="36">
        <v>49255.7</v>
      </c>
      <c r="W17" s="38">
        <v>15.53</v>
      </c>
      <c r="X17" s="36">
        <v>19522.54</v>
      </c>
      <c r="Y17" s="38">
        <v>1.23</v>
      </c>
      <c r="Z17" s="36">
        <v>58195.76</v>
      </c>
    </row>
    <row r="18" spans="1:26" s="18" customFormat="1" ht="12.75">
      <c r="A18" s="31">
        <v>10</v>
      </c>
      <c r="B18" s="33" t="s">
        <v>27</v>
      </c>
      <c r="C18" s="35">
        <v>17.26</v>
      </c>
      <c r="D18" s="36">
        <v>75449.76</v>
      </c>
      <c r="E18" s="35">
        <v>4.75</v>
      </c>
      <c r="F18" s="36">
        <v>86508.11</v>
      </c>
      <c r="G18" s="37">
        <v>22.01</v>
      </c>
      <c r="H18" s="36">
        <v>77836.28</v>
      </c>
      <c r="I18" s="38">
        <v>5.51</v>
      </c>
      <c r="J18" s="36">
        <v>55041.72</v>
      </c>
      <c r="K18" s="38">
        <v>8.32</v>
      </c>
      <c r="L18" s="36">
        <v>69329.2</v>
      </c>
      <c r="M18" s="38">
        <v>13.83</v>
      </c>
      <c r="N18" s="36">
        <v>63636.94</v>
      </c>
      <c r="O18" s="39">
        <v>484.8</v>
      </c>
      <c r="P18" s="36">
        <v>41390.77</v>
      </c>
      <c r="Q18" s="38">
        <v>369.75</v>
      </c>
      <c r="R18" s="36">
        <v>40455.96</v>
      </c>
      <c r="S18" s="38">
        <v>854.55</v>
      </c>
      <c r="T18" s="36">
        <v>40986.3</v>
      </c>
      <c r="U18" s="38">
        <v>890.39</v>
      </c>
      <c r="V18" s="36">
        <v>42249.03</v>
      </c>
      <c r="W18" s="38">
        <v>168.92</v>
      </c>
      <c r="X18" s="36">
        <v>16090.84</v>
      </c>
      <c r="Y18" s="38">
        <v>19.62</v>
      </c>
      <c r="Z18" s="36">
        <v>35685.61</v>
      </c>
    </row>
    <row r="19" spans="1:26" s="18" customFormat="1" ht="12.75">
      <c r="A19" s="31">
        <v>11</v>
      </c>
      <c r="B19" s="33" t="s">
        <v>28</v>
      </c>
      <c r="C19" s="35">
        <v>1.15</v>
      </c>
      <c r="D19" s="36">
        <v>52885.43</v>
      </c>
      <c r="E19" s="35">
        <v>1.35</v>
      </c>
      <c r="F19" s="36">
        <v>62098.33</v>
      </c>
      <c r="G19" s="37">
        <v>2.5</v>
      </c>
      <c r="H19" s="36">
        <v>57860.4</v>
      </c>
      <c r="I19" s="38">
        <v>0</v>
      </c>
      <c r="J19" s="36">
        <v>0</v>
      </c>
      <c r="K19" s="38">
        <v>0</v>
      </c>
      <c r="L19" s="36">
        <v>0</v>
      </c>
      <c r="M19" s="38">
        <v>0</v>
      </c>
      <c r="N19" s="36">
        <v>0</v>
      </c>
      <c r="O19" s="39">
        <v>39.25</v>
      </c>
      <c r="P19" s="36">
        <v>44908.51</v>
      </c>
      <c r="Q19" s="38">
        <v>31.7</v>
      </c>
      <c r="R19" s="36">
        <v>39752.79</v>
      </c>
      <c r="S19" s="38">
        <v>70.95</v>
      </c>
      <c r="T19" s="36">
        <v>42604.97</v>
      </c>
      <c r="U19" s="38">
        <v>73.45</v>
      </c>
      <c r="V19" s="36">
        <v>43124.22</v>
      </c>
      <c r="W19" s="38">
        <v>11.1</v>
      </c>
      <c r="X19" s="36">
        <v>15348.7</v>
      </c>
      <c r="Y19" s="38">
        <v>0.35</v>
      </c>
      <c r="Z19" s="36">
        <v>47880</v>
      </c>
    </row>
    <row r="20" spans="1:26" s="18" customFormat="1" ht="12.75">
      <c r="A20" s="31">
        <v>12</v>
      </c>
      <c r="B20" s="33" t="s">
        <v>29</v>
      </c>
      <c r="C20" s="35">
        <v>8</v>
      </c>
      <c r="D20" s="36">
        <v>93811.38</v>
      </c>
      <c r="E20" s="35">
        <v>5</v>
      </c>
      <c r="F20" s="36">
        <v>97468.8</v>
      </c>
      <c r="G20" s="37">
        <v>13</v>
      </c>
      <c r="H20" s="36">
        <v>95218.08</v>
      </c>
      <c r="I20" s="38">
        <v>2</v>
      </c>
      <c r="J20" s="36">
        <v>79708.98</v>
      </c>
      <c r="K20" s="38">
        <v>4</v>
      </c>
      <c r="L20" s="36">
        <v>80342.52</v>
      </c>
      <c r="M20" s="38">
        <v>6</v>
      </c>
      <c r="N20" s="36">
        <v>80131.34</v>
      </c>
      <c r="O20" s="39">
        <v>234.71</v>
      </c>
      <c r="P20" s="36">
        <v>50072.21</v>
      </c>
      <c r="Q20" s="38">
        <v>164</v>
      </c>
      <c r="R20" s="36">
        <v>53039.56</v>
      </c>
      <c r="S20" s="38">
        <v>398.71</v>
      </c>
      <c r="T20" s="36">
        <v>51292.76</v>
      </c>
      <c r="U20" s="38">
        <v>417.71</v>
      </c>
      <c r="V20" s="36">
        <v>53074.05</v>
      </c>
      <c r="W20" s="38">
        <v>68</v>
      </c>
      <c r="X20" s="36">
        <v>15218.53</v>
      </c>
      <c r="Y20" s="38">
        <v>4.25</v>
      </c>
      <c r="Z20" s="36">
        <v>35323.25</v>
      </c>
    </row>
    <row r="21" spans="1:26" s="18" customFormat="1" ht="12.75">
      <c r="A21" s="31">
        <v>13</v>
      </c>
      <c r="B21" s="33" t="s">
        <v>30</v>
      </c>
      <c r="C21" s="35">
        <v>3</v>
      </c>
      <c r="D21" s="36">
        <v>78571</v>
      </c>
      <c r="E21" s="35">
        <v>2</v>
      </c>
      <c r="F21" s="36">
        <v>85601.5</v>
      </c>
      <c r="G21" s="37">
        <v>5</v>
      </c>
      <c r="H21" s="36">
        <v>81383.2</v>
      </c>
      <c r="I21" s="38">
        <v>0</v>
      </c>
      <c r="J21" s="36">
        <v>0</v>
      </c>
      <c r="K21" s="38">
        <v>2</v>
      </c>
      <c r="L21" s="36">
        <v>65864</v>
      </c>
      <c r="M21" s="38">
        <v>2</v>
      </c>
      <c r="N21" s="36">
        <v>65864</v>
      </c>
      <c r="O21" s="39">
        <v>75.1</v>
      </c>
      <c r="P21" s="36">
        <v>40843.65</v>
      </c>
      <c r="Q21" s="38">
        <v>88</v>
      </c>
      <c r="R21" s="36">
        <v>39372.83</v>
      </c>
      <c r="S21" s="38">
        <v>163.1</v>
      </c>
      <c r="T21" s="36">
        <v>40050.07</v>
      </c>
      <c r="U21" s="38">
        <v>170.1</v>
      </c>
      <c r="V21" s="36">
        <v>41568.55</v>
      </c>
      <c r="W21" s="38">
        <v>45</v>
      </c>
      <c r="X21" s="36">
        <v>13417.8</v>
      </c>
      <c r="Y21" s="38">
        <v>11</v>
      </c>
      <c r="Z21" s="36">
        <v>35834.09</v>
      </c>
    </row>
    <row r="22" spans="1:26" s="18" customFormat="1" ht="12.75">
      <c r="A22" s="31">
        <v>14</v>
      </c>
      <c r="B22" s="33" t="s">
        <v>31</v>
      </c>
      <c r="C22" s="35">
        <v>6.25</v>
      </c>
      <c r="D22" s="36">
        <v>58320.14</v>
      </c>
      <c r="E22" s="35">
        <v>6</v>
      </c>
      <c r="F22" s="36">
        <v>58985.82</v>
      </c>
      <c r="G22" s="37">
        <v>12.25</v>
      </c>
      <c r="H22" s="36">
        <v>58646.19</v>
      </c>
      <c r="I22" s="38">
        <v>1</v>
      </c>
      <c r="J22" s="36">
        <v>55500</v>
      </c>
      <c r="K22" s="38">
        <v>0</v>
      </c>
      <c r="L22" s="36">
        <v>0</v>
      </c>
      <c r="M22" s="38">
        <v>1</v>
      </c>
      <c r="N22" s="36">
        <v>55500</v>
      </c>
      <c r="O22" s="39">
        <v>169.5</v>
      </c>
      <c r="P22" s="36">
        <v>38678.41</v>
      </c>
      <c r="Q22" s="38">
        <v>123.5</v>
      </c>
      <c r="R22" s="36">
        <v>45205.14</v>
      </c>
      <c r="S22" s="38">
        <v>293</v>
      </c>
      <c r="T22" s="36">
        <v>41429.44</v>
      </c>
      <c r="U22" s="38">
        <v>306.25</v>
      </c>
      <c r="V22" s="36">
        <v>42164.05</v>
      </c>
      <c r="W22" s="38">
        <v>85</v>
      </c>
      <c r="X22" s="36">
        <v>11433.67</v>
      </c>
      <c r="Y22" s="38">
        <v>5</v>
      </c>
      <c r="Z22" s="36">
        <v>40985.01</v>
      </c>
    </row>
    <row r="23" spans="1:26" s="18" customFormat="1" ht="12.75">
      <c r="A23" s="31">
        <v>15</v>
      </c>
      <c r="B23" s="33" t="s">
        <v>32</v>
      </c>
      <c r="C23" s="35">
        <v>3.25</v>
      </c>
      <c r="D23" s="36">
        <v>77194.46</v>
      </c>
      <c r="E23" s="35">
        <v>2</v>
      </c>
      <c r="F23" s="36">
        <v>82835.5</v>
      </c>
      <c r="G23" s="37">
        <v>5.25</v>
      </c>
      <c r="H23" s="36">
        <v>79343.43</v>
      </c>
      <c r="I23" s="38">
        <v>3</v>
      </c>
      <c r="J23" s="36">
        <v>66080</v>
      </c>
      <c r="K23" s="38">
        <v>1.75</v>
      </c>
      <c r="L23" s="36">
        <v>60055.71</v>
      </c>
      <c r="M23" s="38">
        <v>4.75</v>
      </c>
      <c r="N23" s="36">
        <v>63860.53</v>
      </c>
      <c r="O23" s="39">
        <v>101.1</v>
      </c>
      <c r="P23" s="36">
        <v>40710.12</v>
      </c>
      <c r="Q23" s="38">
        <v>71.8</v>
      </c>
      <c r="R23" s="36">
        <v>42557.13</v>
      </c>
      <c r="S23" s="38">
        <v>172.9</v>
      </c>
      <c r="T23" s="36">
        <v>41477.13</v>
      </c>
      <c r="U23" s="38">
        <v>182.9</v>
      </c>
      <c r="V23" s="36">
        <v>43145.36</v>
      </c>
      <c r="W23" s="38">
        <v>54</v>
      </c>
      <c r="X23" s="36">
        <v>13488.29</v>
      </c>
      <c r="Y23" s="38">
        <v>10</v>
      </c>
      <c r="Z23" s="36">
        <v>49780.03</v>
      </c>
    </row>
    <row r="24" spans="1:26" s="18" customFormat="1" ht="12.75">
      <c r="A24" s="31">
        <v>16</v>
      </c>
      <c r="B24" s="33" t="s">
        <v>33</v>
      </c>
      <c r="C24" s="35">
        <v>7</v>
      </c>
      <c r="D24" s="36">
        <v>93394.56</v>
      </c>
      <c r="E24" s="35">
        <v>7</v>
      </c>
      <c r="F24" s="36">
        <v>100536.84</v>
      </c>
      <c r="G24" s="37">
        <v>14</v>
      </c>
      <c r="H24" s="36">
        <v>96965.7</v>
      </c>
      <c r="I24" s="38">
        <v>7</v>
      </c>
      <c r="J24" s="36">
        <v>69870.71</v>
      </c>
      <c r="K24" s="38">
        <v>12</v>
      </c>
      <c r="L24" s="36">
        <v>73201.5</v>
      </c>
      <c r="M24" s="38">
        <v>19</v>
      </c>
      <c r="N24" s="36">
        <v>71974.37</v>
      </c>
      <c r="O24" s="39">
        <v>357</v>
      </c>
      <c r="P24" s="36">
        <v>42159.53</v>
      </c>
      <c r="Q24" s="38">
        <v>297.25</v>
      </c>
      <c r="R24" s="36">
        <v>44681.13</v>
      </c>
      <c r="S24" s="38">
        <v>654.25</v>
      </c>
      <c r="T24" s="36">
        <v>43305.19</v>
      </c>
      <c r="U24" s="38">
        <v>687.25</v>
      </c>
      <c r="V24" s="36">
        <v>45190.91</v>
      </c>
      <c r="W24" s="38">
        <v>114</v>
      </c>
      <c r="X24" s="36">
        <v>11209.7</v>
      </c>
      <c r="Y24" s="38">
        <v>24.66</v>
      </c>
      <c r="Z24" s="36">
        <v>44206.9</v>
      </c>
    </row>
    <row r="25" spans="1:26" s="18" customFormat="1" ht="12.75">
      <c r="A25" s="31">
        <v>17</v>
      </c>
      <c r="B25" s="33" t="s">
        <v>34</v>
      </c>
      <c r="C25" s="35">
        <v>3.58</v>
      </c>
      <c r="D25" s="36">
        <v>83537.12</v>
      </c>
      <c r="E25" s="35">
        <v>1.75</v>
      </c>
      <c r="F25" s="36">
        <v>85954.49</v>
      </c>
      <c r="G25" s="37">
        <v>5.33</v>
      </c>
      <c r="H25" s="36">
        <v>84330.81</v>
      </c>
      <c r="I25" s="38">
        <v>4</v>
      </c>
      <c r="J25" s="36">
        <v>60815.47</v>
      </c>
      <c r="K25" s="38">
        <v>4.85</v>
      </c>
      <c r="L25" s="36">
        <v>79231.52</v>
      </c>
      <c r="M25" s="38">
        <v>8.85</v>
      </c>
      <c r="N25" s="36">
        <v>70907.88</v>
      </c>
      <c r="O25" s="39">
        <v>177</v>
      </c>
      <c r="P25" s="36">
        <v>47937.79</v>
      </c>
      <c r="Q25" s="38">
        <v>115.5</v>
      </c>
      <c r="R25" s="36">
        <v>49691.16</v>
      </c>
      <c r="S25" s="38">
        <v>292.5</v>
      </c>
      <c r="T25" s="36">
        <v>48630.15</v>
      </c>
      <c r="U25" s="38">
        <v>306.68</v>
      </c>
      <c r="V25" s="36">
        <v>49893.49</v>
      </c>
      <c r="W25" s="38">
        <v>71</v>
      </c>
      <c r="X25" s="36">
        <v>14226.58</v>
      </c>
      <c r="Y25" s="38">
        <v>7</v>
      </c>
      <c r="Z25" s="36">
        <v>53760.1</v>
      </c>
    </row>
    <row r="26" spans="1:26" s="18" customFormat="1" ht="12.75">
      <c r="A26" s="31">
        <v>18</v>
      </c>
      <c r="B26" s="33" t="s">
        <v>35</v>
      </c>
      <c r="C26" s="35">
        <v>7</v>
      </c>
      <c r="D26" s="36">
        <v>71693.28</v>
      </c>
      <c r="E26" s="35">
        <v>2</v>
      </c>
      <c r="F26" s="36">
        <v>79867.02</v>
      </c>
      <c r="G26" s="37">
        <v>9</v>
      </c>
      <c r="H26" s="36">
        <v>73509.67</v>
      </c>
      <c r="I26" s="38">
        <v>2</v>
      </c>
      <c r="J26" s="36">
        <v>55597.38</v>
      </c>
      <c r="K26" s="38">
        <v>4.5</v>
      </c>
      <c r="L26" s="36">
        <v>72235.95</v>
      </c>
      <c r="M26" s="38">
        <v>6.5</v>
      </c>
      <c r="N26" s="36">
        <v>67116.39</v>
      </c>
      <c r="O26" s="39">
        <v>169.87</v>
      </c>
      <c r="P26" s="36">
        <v>44240.01</v>
      </c>
      <c r="Q26" s="38">
        <v>168.48</v>
      </c>
      <c r="R26" s="36">
        <v>46683.67</v>
      </c>
      <c r="S26" s="38">
        <v>338.35</v>
      </c>
      <c r="T26" s="36">
        <v>45456.82</v>
      </c>
      <c r="U26" s="38">
        <v>353.85</v>
      </c>
      <c r="V26" s="36">
        <v>46568.2</v>
      </c>
      <c r="W26" s="38">
        <v>45.69</v>
      </c>
      <c r="X26" s="36">
        <v>22737.09</v>
      </c>
      <c r="Y26" s="38">
        <v>12.4</v>
      </c>
      <c r="Z26" s="36">
        <v>43099.5</v>
      </c>
    </row>
    <row r="27" spans="1:26" s="18" customFormat="1" ht="12.75">
      <c r="A27" s="31">
        <v>19</v>
      </c>
      <c r="B27" s="33" t="s">
        <v>36</v>
      </c>
      <c r="C27" s="35">
        <v>1.67</v>
      </c>
      <c r="D27" s="36">
        <v>76949.1</v>
      </c>
      <c r="E27" s="35">
        <v>1.33</v>
      </c>
      <c r="F27" s="36">
        <v>88800.75</v>
      </c>
      <c r="G27" s="37">
        <v>3</v>
      </c>
      <c r="H27" s="36">
        <v>82203.33</v>
      </c>
      <c r="I27" s="38">
        <v>1</v>
      </c>
      <c r="J27" s="36">
        <v>60317</v>
      </c>
      <c r="K27" s="38">
        <v>0.75</v>
      </c>
      <c r="L27" s="36">
        <v>64590.67</v>
      </c>
      <c r="M27" s="38">
        <v>1.75</v>
      </c>
      <c r="N27" s="36">
        <v>62148.57</v>
      </c>
      <c r="O27" s="39">
        <v>38.86</v>
      </c>
      <c r="P27" s="36">
        <v>43666.21</v>
      </c>
      <c r="Q27" s="38">
        <v>34.75</v>
      </c>
      <c r="R27" s="36">
        <v>43529.23</v>
      </c>
      <c r="S27" s="38">
        <v>73.61</v>
      </c>
      <c r="T27" s="36">
        <v>43601.55</v>
      </c>
      <c r="U27" s="38">
        <v>78.36</v>
      </c>
      <c r="V27" s="36">
        <v>45493.62</v>
      </c>
      <c r="W27" s="38">
        <v>13.05</v>
      </c>
      <c r="X27" s="36">
        <v>12219.69</v>
      </c>
      <c r="Y27" s="38">
        <v>2.5</v>
      </c>
      <c r="Z27" s="36">
        <v>44045.6</v>
      </c>
    </row>
    <row r="28" spans="1:26" s="18" customFormat="1" ht="12.75">
      <c r="A28" s="31">
        <v>20</v>
      </c>
      <c r="B28" s="33" t="s">
        <v>37</v>
      </c>
      <c r="C28" s="35">
        <v>3.6</v>
      </c>
      <c r="D28" s="36">
        <v>72536.13</v>
      </c>
      <c r="E28" s="35">
        <v>1.4</v>
      </c>
      <c r="F28" s="36">
        <v>78108.79</v>
      </c>
      <c r="G28" s="37">
        <v>5</v>
      </c>
      <c r="H28" s="36">
        <v>74096.48</v>
      </c>
      <c r="I28" s="38">
        <v>1</v>
      </c>
      <c r="J28" s="36">
        <v>48570</v>
      </c>
      <c r="K28" s="38">
        <v>2</v>
      </c>
      <c r="L28" s="36">
        <v>64332.37</v>
      </c>
      <c r="M28" s="38">
        <v>3</v>
      </c>
      <c r="N28" s="36">
        <v>59078.25</v>
      </c>
      <c r="O28" s="39">
        <v>85.97</v>
      </c>
      <c r="P28" s="36">
        <v>46644.42</v>
      </c>
      <c r="Q28" s="38">
        <v>105</v>
      </c>
      <c r="R28" s="36">
        <v>45916</v>
      </c>
      <c r="S28" s="38">
        <v>190.97</v>
      </c>
      <c r="T28" s="36">
        <v>46243.92</v>
      </c>
      <c r="U28" s="38">
        <v>198.97</v>
      </c>
      <c r="V28" s="36">
        <v>47137.35</v>
      </c>
      <c r="W28" s="38">
        <v>30</v>
      </c>
      <c r="X28" s="36">
        <v>17235.38</v>
      </c>
      <c r="Y28" s="38">
        <v>6</v>
      </c>
      <c r="Z28" s="36">
        <v>42834.7</v>
      </c>
    </row>
    <row r="29" spans="1:26" s="18" customFormat="1" ht="12.75">
      <c r="A29" s="31">
        <v>21</v>
      </c>
      <c r="B29" s="33" t="s">
        <v>38</v>
      </c>
      <c r="C29" s="35">
        <v>46.3</v>
      </c>
      <c r="D29" s="36">
        <v>88587.68</v>
      </c>
      <c r="E29" s="35">
        <v>26.25</v>
      </c>
      <c r="F29" s="36">
        <v>93188.4</v>
      </c>
      <c r="G29" s="37">
        <v>72.55</v>
      </c>
      <c r="H29" s="36">
        <v>90252.31</v>
      </c>
      <c r="I29" s="38">
        <v>67.32</v>
      </c>
      <c r="J29" s="36">
        <v>64482.69</v>
      </c>
      <c r="K29" s="38">
        <v>60.26</v>
      </c>
      <c r="L29" s="36">
        <v>69622.3</v>
      </c>
      <c r="M29" s="38">
        <v>127.58</v>
      </c>
      <c r="N29" s="36">
        <v>66910.29</v>
      </c>
      <c r="O29" s="39">
        <v>2558.14</v>
      </c>
      <c r="P29" s="36">
        <v>49735.5</v>
      </c>
      <c r="Q29" s="38">
        <v>1770.11</v>
      </c>
      <c r="R29" s="36">
        <v>51070.09</v>
      </c>
      <c r="S29" s="38">
        <v>4328.25</v>
      </c>
      <c r="T29" s="36">
        <v>50281.31</v>
      </c>
      <c r="U29" s="38">
        <v>4528.38</v>
      </c>
      <c r="V29" s="36">
        <v>51390.18</v>
      </c>
      <c r="W29" s="38">
        <v>743.26</v>
      </c>
      <c r="X29" s="36">
        <v>18796.99</v>
      </c>
      <c r="Y29" s="38">
        <v>68.33</v>
      </c>
      <c r="Z29" s="36">
        <v>51764.41</v>
      </c>
    </row>
    <row r="30" spans="1:26" s="18" customFormat="1" ht="12.75">
      <c r="A30" s="31">
        <v>22</v>
      </c>
      <c r="B30" s="33" t="s">
        <v>39</v>
      </c>
      <c r="C30" s="35">
        <v>2.67</v>
      </c>
      <c r="D30" s="36">
        <v>91980.98</v>
      </c>
      <c r="E30" s="35">
        <v>1.24</v>
      </c>
      <c r="F30" s="36">
        <v>113260.89</v>
      </c>
      <c r="G30" s="37">
        <v>3.91</v>
      </c>
      <c r="H30" s="36">
        <v>98729.6</v>
      </c>
      <c r="I30" s="38">
        <v>2.64</v>
      </c>
      <c r="J30" s="36">
        <v>70045.84</v>
      </c>
      <c r="K30" s="38">
        <v>2.57</v>
      </c>
      <c r="L30" s="36">
        <v>64441.78</v>
      </c>
      <c r="M30" s="38">
        <v>5.21</v>
      </c>
      <c r="N30" s="36">
        <v>67281.46</v>
      </c>
      <c r="O30" s="39">
        <v>94.36</v>
      </c>
      <c r="P30" s="36">
        <v>48962.64</v>
      </c>
      <c r="Q30" s="38">
        <v>74.12</v>
      </c>
      <c r="R30" s="36">
        <v>51667.24</v>
      </c>
      <c r="S30" s="38">
        <v>168.48</v>
      </c>
      <c r="T30" s="36">
        <v>50152.49</v>
      </c>
      <c r="U30" s="38">
        <v>177.6</v>
      </c>
      <c r="V30" s="36">
        <v>51724.44</v>
      </c>
      <c r="W30" s="38">
        <v>44.06</v>
      </c>
      <c r="X30" s="36">
        <v>15332.34</v>
      </c>
      <c r="Y30" s="38">
        <v>2.25</v>
      </c>
      <c r="Z30" s="36">
        <v>33557.13</v>
      </c>
    </row>
    <row r="31" spans="1:26" s="18" customFormat="1" ht="12.75">
      <c r="A31" s="31">
        <v>23</v>
      </c>
      <c r="B31" s="33" t="s">
        <v>40</v>
      </c>
      <c r="C31" s="35">
        <v>1</v>
      </c>
      <c r="D31" s="36">
        <v>60186</v>
      </c>
      <c r="E31" s="35">
        <v>1</v>
      </c>
      <c r="F31" s="36">
        <v>73059</v>
      </c>
      <c r="G31" s="37">
        <v>2</v>
      </c>
      <c r="H31" s="36">
        <v>66622.5</v>
      </c>
      <c r="I31" s="38">
        <v>0.67</v>
      </c>
      <c r="J31" s="36">
        <v>55715.1</v>
      </c>
      <c r="K31" s="38">
        <v>0.33</v>
      </c>
      <c r="L31" s="36">
        <v>55714.91</v>
      </c>
      <c r="M31" s="38">
        <v>1</v>
      </c>
      <c r="N31" s="36">
        <v>55715.04</v>
      </c>
      <c r="O31" s="39">
        <v>38.08</v>
      </c>
      <c r="P31" s="36">
        <v>40566.23</v>
      </c>
      <c r="Q31" s="38">
        <v>23.63</v>
      </c>
      <c r="R31" s="36">
        <v>42628.8</v>
      </c>
      <c r="S31" s="38">
        <v>61.71</v>
      </c>
      <c r="T31" s="36">
        <v>41356.03</v>
      </c>
      <c r="U31" s="38">
        <v>64.71</v>
      </c>
      <c r="V31" s="36">
        <v>42358.84</v>
      </c>
      <c r="W31" s="38">
        <v>8.96</v>
      </c>
      <c r="X31" s="36">
        <v>13616.07</v>
      </c>
      <c r="Y31" s="38">
        <v>1.7</v>
      </c>
      <c r="Z31" s="36">
        <v>48774.14</v>
      </c>
    </row>
    <row r="32" spans="1:26" s="18" customFormat="1" ht="12.75">
      <c r="A32" s="31">
        <v>24</v>
      </c>
      <c r="B32" s="33" t="s">
        <v>41</v>
      </c>
      <c r="C32" s="35">
        <v>8</v>
      </c>
      <c r="D32" s="36">
        <v>94106.63</v>
      </c>
      <c r="E32" s="35">
        <v>2</v>
      </c>
      <c r="F32" s="36">
        <v>115656</v>
      </c>
      <c r="G32" s="37">
        <v>10</v>
      </c>
      <c r="H32" s="36">
        <v>98416.5</v>
      </c>
      <c r="I32" s="38">
        <v>10</v>
      </c>
      <c r="J32" s="36">
        <v>79146.6</v>
      </c>
      <c r="K32" s="38">
        <v>6</v>
      </c>
      <c r="L32" s="36">
        <v>80122.5</v>
      </c>
      <c r="M32" s="38">
        <v>16</v>
      </c>
      <c r="N32" s="36">
        <v>79512.56</v>
      </c>
      <c r="O32" s="39">
        <v>424.5</v>
      </c>
      <c r="P32" s="36">
        <v>47686.01</v>
      </c>
      <c r="Q32" s="38">
        <v>217.5</v>
      </c>
      <c r="R32" s="36">
        <v>52502.97</v>
      </c>
      <c r="S32" s="38">
        <v>642</v>
      </c>
      <c r="T32" s="36">
        <v>49317.92</v>
      </c>
      <c r="U32" s="38">
        <v>668</v>
      </c>
      <c r="V32" s="36">
        <v>50776.16</v>
      </c>
      <c r="W32" s="38">
        <v>155</v>
      </c>
      <c r="X32" s="36">
        <v>16555.95</v>
      </c>
      <c r="Y32" s="38">
        <v>9</v>
      </c>
      <c r="Z32" s="36">
        <v>48905.56</v>
      </c>
    </row>
    <row r="33" spans="1:26" s="18" customFormat="1" ht="12.75">
      <c r="A33" s="31">
        <v>25</v>
      </c>
      <c r="B33" s="33" t="s">
        <v>42</v>
      </c>
      <c r="C33" s="35">
        <v>2</v>
      </c>
      <c r="D33" s="36">
        <v>79652.05</v>
      </c>
      <c r="E33" s="35">
        <v>1</v>
      </c>
      <c r="F33" s="36">
        <v>77790.44</v>
      </c>
      <c r="G33" s="37">
        <v>3</v>
      </c>
      <c r="H33" s="36">
        <v>79031.51</v>
      </c>
      <c r="I33" s="38">
        <v>1.15</v>
      </c>
      <c r="J33" s="36">
        <v>69751.56</v>
      </c>
      <c r="K33" s="38">
        <v>1.25</v>
      </c>
      <c r="L33" s="36">
        <v>55033.38</v>
      </c>
      <c r="M33" s="38">
        <v>2.4</v>
      </c>
      <c r="N33" s="36">
        <v>62085.84</v>
      </c>
      <c r="O33" s="39">
        <v>62.25</v>
      </c>
      <c r="P33" s="36">
        <v>43128.3</v>
      </c>
      <c r="Q33" s="38">
        <v>53.85</v>
      </c>
      <c r="R33" s="36">
        <v>53841.92</v>
      </c>
      <c r="S33" s="38">
        <v>116.1</v>
      </c>
      <c r="T33" s="36">
        <v>48097.54</v>
      </c>
      <c r="U33" s="38">
        <v>121.5</v>
      </c>
      <c r="V33" s="36">
        <v>49137.65</v>
      </c>
      <c r="W33" s="38">
        <v>17.7</v>
      </c>
      <c r="X33" s="36">
        <v>16835.36</v>
      </c>
      <c r="Y33" s="38">
        <v>29</v>
      </c>
      <c r="Z33" s="36">
        <v>10563.01</v>
      </c>
    </row>
    <row r="34" spans="1:26" s="18" customFormat="1" ht="12.75">
      <c r="A34" s="31">
        <v>26</v>
      </c>
      <c r="B34" s="33" t="s">
        <v>43</v>
      </c>
      <c r="C34" s="35">
        <v>4</v>
      </c>
      <c r="D34" s="36">
        <v>73939.02</v>
      </c>
      <c r="E34" s="35">
        <v>3</v>
      </c>
      <c r="F34" s="36">
        <v>78264.35</v>
      </c>
      <c r="G34" s="37">
        <v>7</v>
      </c>
      <c r="H34" s="36">
        <v>75792.73</v>
      </c>
      <c r="I34" s="38">
        <v>4</v>
      </c>
      <c r="J34" s="36">
        <v>43606.5</v>
      </c>
      <c r="K34" s="38">
        <v>2</v>
      </c>
      <c r="L34" s="36">
        <v>40643.52</v>
      </c>
      <c r="M34" s="38">
        <v>6</v>
      </c>
      <c r="N34" s="36">
        <v>42618.84</v>
      </c>
      <c r="O34" s="39">
        <v>121.5</v>
      </c>
      <c r="P34" s="36">
        <v>35670.36</v>
      </c>
      <c r="Q34" s="38">
        <v>70.5</v>
      </c>
      <c r="R34" s="36">
        <v>45907.28</v>
      </c>
      <c r="S34" s="38">
        <v>192</v>
      </c>
      <c r="T34" s="36">
        <v>39429.23</v>
      </c>
      <c r="U34" s="38">
        <v>205</v>
      </c>
      <c r="V34" s="36">
        <v>40764.26</v>
      </c>
      <c r="W34" s="38">
        <v>12.5</v>
      </c>
      <c r="X34" s="36">
        <v>11136.82</v>
      </c>
      <c r="Y34" s="38">
        <v>6</v>
      </c>
      <c r="Z34" s="36">
        <v>40425.85</v>
      </c>
    </row>
    <row r="35" spans="1:26" s="18" customFormat="1" ht="12.75">
      <c r="A35" s="31">
        <v>27</v>
      </c>
      <c r="B35" s="33" t="s">
        <v>44</v>
      </c>
      <c r="C35" s="35">
        <v>5.7</v>
      </c>
      <c r="D35" s="36">
        <v>80351.62</v>
      </c>
      <c r="E35" s="35">
        <v>1.3</v>
      </c>
      <c r="F35" s="36">
        <v>105520.44</v>
      </c>
      <c r="G35" s="37">
        <v>7</v>
      </c>
      <c r="H35" s="36">
        <v>85025.83</v>
      </c>
      <c r="I35" s="38">
        <v>2</v>
      </c>
      <c r="J35" s="36">
        <v>76342.7</v>
      </c>
      <c r="K35" s="38">
        <v>4</v>
      </c>
      <c r="L35" s="36">
        <v>71599.4</v>
      </c>
      <c r="M35" s="38">
        <v>6</v>
      </c>
      <c r="N35" s="36">
        <v>73180.5</v>
      </c>
      <c r="O35" s="39">
        <v>218</v>
      </c>
      <c r="P35" s="36">
        <v>45926.18</v>
      </c>
      <c r="Q35" s="38">
        <v>124</v>
      </c>
      <c r="R35" s="36">
        <v>51341.16</v>
      </c>
      <c r="S35" s="38">
        <v>342</v>
      </c>
      <c r="T35" s="36">
        <v>47889.51</v>
      </c>
      <c r="U35" s="38">
        <v>355</v>
      </c>
      <c r="V35" s="36">
        <v>49049.23</v>
      </c>
      <c r="W35" s="38">
        <v>56</v>
      </c>
      <c r="X35" s="36">
        <v>13402.62</v>
      </c>
      <c r="Y35" s="38">
        <v>3.25</v>
      </c>
      <c r="Z35" s="36">
        <v>57231.85</v>
      </c>
    </row>
    <row r="36" spans="1:26" s="18" customFormat="1" ht="12.75">
      <c r="A36" s="31">
        <v>28</v>
      </c>
      <c r="B36" s="33" t="s">
        <v>45</v>
      </c>
      <c r="C36" s="35">
        <v>2</v>
      </c>
      <c r="D36" s="36">
        <v>86190</v>
      </c>
      <c r="E36" s="35">
        <v>1</v>
      </c>
      <c r="F36" s="36">
        <v>84699.96</v>
      </c>
      <c r="G36" s="37">
        <v>3</v>
      </c>
      <c r="H36" s="36">
        <v>85693.32</v>
      </c>
      <c r="I36" s="38">
        <v>2</v>
      </c>
      <c r="J36" s="36">
        <v>68372.64</v>
      </c>
      <c r="K36" s="38">
        <v>1</v>
      </c>
      <c r="L36" s="36">
        <v>73473.96</v>
      </c>
      <c r="M36" s="38">
        <v>3</v>
      </c>
      <c r="N36" s="36">
        <v>70073.08</v>
      </c>
      <c r="O36" s="39">
        <v>85.74</v>
      </c>
      <c r="P36" s="36">
        <v>46273</v>
      </c>
      <c r="Q36" s="38">
        <v>42.12</v>
      </c>
      <c r="R36" s="36">
        <v>45342.41</v>
      </c>
      <c r="S36" s="38">
        <v>127.86</v>
      </c>
      <c r="T36" s="36">
        <v>45966.44</v>
      </c>
      <c r="U36" s="38">
        <v>133.86</v>
      </c>
      <c r="V36" s="36">
        <v>47397.05</v>
      </c>
      <c r="W36" s="38">
        <v>24</v>
      </c>
      <c r="X36" s="36">
        <v>18415.52</v>
      </c>
      <c r="Y36" s="38">
        <v>4.94</v>
      </c>
      <c r="Z36" s="36">
        <v>35105.17</v>
      </c>
    </row>
    <row r="37" spans="1:26" s="18" customFormat="1" ht="14.25">
      <c r="A37" s="31">
        <v>29</v>
      </c>
      <c r="B37" s="33" t="s">
        <v>46</v>
      </c>
      <c r="C37" s="35">
        <v>151.5</v>
      </c>
      <c r="D37" s="36">
        <v>129217.38</v>
      </c>
      <c r="E37" s="35">
        <v>44.5</v>
      </c>
      <c r="F37" s="36">
        <v>124539.54</v>
      </c>
      <c r="G37" s="37">
        <v>196</v>
      </c>
      <c r="H37" s="36">
        <v>128155.32</v>
      </c>
      <c r="I37" s="38">
        <v>238.17</v>
      </c>
      <c r="J37" s="36">
        <v>100294.18</v>
      </c>
      <c r="K37" s="38">
        <v>163.68</v>
      </c>
      <c r="L37" s="36">
        <v>109544.83</v>
      </c>
      <c r="M37" s="38">
        <v>401.85</v>
      </c>
      <c r="N37" s="36">
        <v>104062.12</v>
      </c>
      <c r="O37" s="39">
        <v>9445.23</v>
      </c>
      <c r="P37" s="36">
        <v>63203.69</v>
      </c>
      <c r="Q37" s="38">
        <v>5919.58</v>
      </c>
      <c r="R37" s="36">
        <v>67668.84</v>
      </c>
      <c r="S37" s="38">
        <v>15364.81</v>
      </c>
      <c r="T37" s="36">
        <v>64923.97</v>
      </c>
      <c r="U37" s="38">
        <v>15962.66</v>
      </c>
      <c r="V37" s="36">
        <v>66685.64</v>
      </c>
      <c r="W37" s="38">
        <v>2606.39</v>
      </c>
      <c r="X37" s="36">
        <v>28261.24</v>
      </c>
      <c r="Y37" s="38">
        <v>357.66</v>
      </c>
      <c r="Z37" s="36">
        <v>68891.64</v>
      </c>
    </row>
    <row r="38" spans="1:26" s="18" customFormat="1" ht="12.75">
      <c r="A38" s="31">
        <v>30</v>
      </c>
      <c r="B38" s="33" t="s">
        <v>47</v>
      </c>
      <c r="C38" s="35">
        <v>13.9</v>
      </c>
      <c r="D38" s="36">
        <v>94546.45</v>
      </c>
      <c r="E38" s="35">
        <v>5.1</v>
      </c>
      <c r="F38" s="36">
        <v>107696.59</v>
      </c>
      <c r="G38" s="37">
        <v>19</v>
      </c>
      <c r="H38" s="36">
        <v>98076.22</v>
      </c>
      <c r="I38" s="38">
        <v>13.9</v>
      </c>
      <c r="J38" s="36">
        <v>69053.91</v>
      </c>
      <c r="K38" s="38">
        <v>11.1</v>
      </c>
      <c r="L38" s="36">
        <v>81295.84</v>
      </c>
      <c r="M38" s="38">
        <v>25</v>
      </c>
      <c r="N38" s="36">
        <v>74489.33</v>
      </c>
      <c r="O38" s="39">
        <v>534.88</v>
      </c>
      <c r="P38" s="36">
        <v>54250.37</v>
      </c>
      <c r="Q38" s="38">
        <v>436.97</v>
      </c>
      <c r="R38" s="36">
        <v>53037.08</v>
      </c>
      <c r="S38" s="38">
        <v>971.85</v>
      </c>
      <c r="T38" s="36">
        <v>53704.84</v>
      </c>
      <c r="U38" s="38">
        <v>1015.85</v>
      </c>
      <c r="V38" s="36">
        <v>55046.25</v>
      </c>
      <c r="W38" s="38">
        <v>221.5</v>
      </c>
      <c r="X38" s="36">
        <v>18833.8</v>
      </c>
      <c r="Y38" s="38">
        <v>1.3</v>
      </c>
      <c r="Z38" s="36">
        <v>47164.49</v>
      </c>
    </row>
    <row r="39" spans="1:26" s="18" customFormat="1" ht="12.75">
      <c r="A39" s="31">
        <v>31</v>
      </c>
      <c r="B39" s="33" t="s">
        <v>48</v>
      </c>
      <c r="C39" s="35">
        <v>3.7</v>
      </c>
      <c r="D39" s="36">
        <v>74672.23</v>
      </c>
      <c r="E39" s="35">
        <v>1</v>
      </c>
      <c r="F39" s="36">
        <v>78388.34</v>
      </c>
      <c r="G39" s="37">
        <v>4.7</v>
      </c>
      <c r="H39" s="36">
        <v>75462.89</v>
      </c>
      <c r="I39" s="38">
        <v>1</v>
      </c>
      <c r="J39" s="36">
        <v>49572.96</v>
      </c>
      <c r="K39" s="38">
        <v>2</v>
      </c>
      <c r="L39" s="36">
        <v>71417.31</v>
      </c>
      <c r="M39" s="38">
        <v>3</v>
      </c>
      <c r="N39" s="36">
        <v>64135.86</v>
      </c>
      <c r="O39" s="39">
        <v>100.77</v>
      </c>
      <c r="P39" s="36">
        <v>44549.46</v>
      </c>
      <c r="Q39" s="38">
        <v>55.99</v>
      </c>
      <c r="R39" s="36">
        <v>46808.79</v>
      </c>
      <c r="S39" s="38">
        <v>156.76</v>
      </c>
      <c r="T39" s="36">
        <v>45356.43</v>
      </c>
      <c r="U39" s="38">
        <v>164.46</v>
      </c>
      <c r="V39" s="36">
        <v>46559.39</v>
      </c>
      <c r="W39" s="38">
        <v>42.49</v>
      </c>
      <c r="X39" s="36">
        <v>15033.85</v>
      </c>
      <c r="Y39" s="38">
        <v>4.54</v>
      </c>
      <c r="Z39" s="36">
        <v>40987.48</v>
      </c>
    </row>
    <row r="40" spans="1:26" s="18" customFormat="1" ht="12.75">
      <c r="A40" s="31">
        <v>32</v>
      </c>
      <c r="B40" s="33" t="s">
        <v>49</v>
      </c>
      <c r="C40" s="35">
        <v>3</v>
      </c>
      <c r="D40" s="36">
        <v>85322.32</v>
      </c>
      <c r="E40" s="35">
        <v>1</v>
      </c>
      <c r="F40" s="36">
        <v>110952</v>
      </c>
      <c r="G40" s="37">
        <v>4</v>
      </c>
      <c r="H40" s="36">
        <v>91729.74</v>
      </c>
      <c r="I40" s="38">
        <v>3</v>
      </c>
      <c r="J40" s="36">
        <v>63164.18</v>
      </c>
      <c r="K40" s="38">
        <v>3</v>
      </c>
      <c r="L40" s="36">
        <v>73934.32</v>
      </c>
      <c r="M40" s="38">
        <v>6</v>
      </c>
      <c r="N40" s="36">
        <v>68549.25</v>
      </c>
      <c r="O40" s="39">
        <v>160.21</v>
      </c>
      <c r="P40" s="36">
        <v>49921.17</v>
      </c>
      <c r="Q40" s="38">
        <v>112.2</v>
      </c>
      <c r="R40" s="36">
        <v>55828.9</v>
      </c>
      <c r="S40" s="38">
        <v>272.41</v>
      </c>
      <c r="T40" s="36">
        <v>52354.44</v>
      </c>
      <c r="U40" s="38">
        <v>282.41</v>
      </c>
      <c r="V40" s="36">
        <v>53256.22</v>
      </c>
      <c r="W40" s="38">
        <v>55</v>
      </c>
      <c r="X40" s="36">
        <v>18502.71</v>
      </c>
      <c r="Y40" s="38">
        <v>10</v>
      </c>
      <c r="Z40" s="36">
        <v>46564.44</v>
      </c>
    </row>
    <row r="41" spans="1:26" s="18" customFormat="1" ht="12.75">
      <c r="A41" s="31">
        <v>33</v>
      </c>
      <c r="B41" s="33" t="s">
        <v>50</v>
      </c>
      <c r="C41" s="35">
        <v>13.67</v>
      </c>
      <c r="D41" s="36">
        <v>81591.61</v>
      </c>
      <c r="E41" s="35">
        <v>7.33</v>
      </c>
      <c r="F41" s="36">
        <v>71254.17</v>
      </c>
      <c r="G41" s="37">
        <v>21</v>
      </c>
      <c r="H41" s="36">
        <v>77983.35</v>
      </c>
      <c r="I41" s="38">
        <v>2.5</v>
      </c>
      <c r="J41" s="36">
        <v>65076.79</v>
      </c>
      <c r="K41" s="38">
        <v>6.5</v>
      </c>
      <c r="L41" s="36">
        <v>69442.26</v>
      </c>
      <c r="M41" s="38">
        <v>9</v>
      </c>
      <c r="N41" s="36">
        <v>68229.63</v>
      </c>
      <c r="O41" s="39">
        <v>384.6</v>
      </c>
      <c r="P41" s="36">
        <v>43376.84</v>
      </c>
      <c r="Q41" s="38">
        <v>223.79</v>
      </c>
      <c r="R41" s="36">
        <v>53312.97</v>
      </c>
      <c r="S41" s="38">
        <v>608.39</v>
      </c>
      <c r="T41" s="36">
        <v>47031.74</v>
      </c>
      <c r="U41" s="38">
        <v>638.39</v>
      </c>
      <c r="V41" s="36">
        <v>48348.75</v>
      </c>
      <c r="W41" s="38">
        <v>150.08</v>
      </c>
      <c r="X41" s="36">
        <v>19344.19</v>
      </c>
      <c r="Y41" s="38">
        <v>27.06</v>
      </c>
      <c r="Z41" s="36">
        <v>36396.35</v>
      </c>
    </row>
    <row r="42" spans="1:26" s="18" customFormat="1" ht="12.75">
      <c r="A42" s="31">
        <v>34</v>
      </c>
      <c r="B42" s="33" t="s">
        <v>51</v>
      </c>
      <c r="C42" s="35">
        <v>13.59</v>
      </c>
      <c r="D42" s="36">
        <v>90991.37</v>
      </c>
      <c r="E42" s="35">
        <v>5.35</v>
      </c>
      <c r="F42" s="36">
        <v>114263.75</v>
      </c>
      <c r="G42" s="37">
        <v>18.94</v>
      </c>
      <c r="H42" s="36">
        <v>97565.14</v>
      </c>
      <c r="I42" s="38">
        <v>16.79</v>
      </c>
      <c r="J42" s="36">
        <v>77889.29</v>
      </c>
      <c r="K42" s="38">
        <v>14.39</v>
      </c>
      <c r="L42" s="36">
        <v>83719.62</v>
      </c>
      <c r="M42" s="38">
        <v>31.18</v>
      </c>
      <c r="N42" s="36">
        <v>80580.07</v>
      </c>
      <c r="O42" s="39">
        <v>604.59</v>
      </c>
      <c r="P42" s="36">
        <v>50196.75</v>
      </c>
      <c r="Q42" s="38">
        <v>464.82</v>
      </c>
      <c r="R42" s="36">
        <v>53202.97</v>
      </c>
      <c r="S42" s="38">
        <v>1069.41</v>
      </c>
      <c r="T42" s="36">
        <v>51503.41</v>
      </c>
      <c r="U42" s="38">
        <v>1119.53</v>
      </c>
      <c r="V42" s="36">
        <v>53092.49</v>
      </c>
      <c r="W42" s="38">
        <v>197.98</v>
      </c>
      <c r="X42" s="36">
        <v>19757.13</v>
      </c>
      <c r="Y42" s="38">
        <v>7.14</v>
      </c>
      <c r="Z42" s="36">
        <v>50177.61</v>
      </c>
    </row>
    <row r="43" spans="1:26" s="18" customFormat="1" ht="12.75">
      <c r="A43" s="31">
        <v>35</v>
      </c>
      <c r="B43" s="33" t="s">
        <v>52</v>
      </c>
      <c r="C43" s="35">
        <v>3</v>
      </c>
      <c r="D43" s="36">
        <v>81030.68</v>
      </c>
      <c r="E43" s="35">
        <v>3</v>
      </c>
      <c r="F43" s="36">
        <v>80428.8</v>
      </c>
      <c r="G43" s="37">
        <v>6</v>
      </c>
      <c r="H43" s="36">
        <v>80729.74</v>
      </c>
      <c r="I43" s="38">
        <v>0</v>
      </c>
      <c r="J43" s="36">
        <v>0</v>
      </c>
      <c r="K43" s="38">
        <v>2.2</v>
      </c>
      <c r="L43" s="36">
        <v>59767.75</v>
      </c>
      <c r="M43" s="38">
        <v>2.2</v>
      </c>
      <c r="N43" s="36">
        <v>59767.75</v>
      </c>
      <c r="O43" s="39">
        <v>116.5</v>
      </c>
      <c r="P43" s="36">
        <v>40223.17</v>
      </c>
      <c r="Q43" s="38">
        <v>96.3</v>
      </c>
      <c r="R43" s="36">
        <v>42329.2</v>
      </c>
      <c r="S43" s="38">
        <v>212.8</v>
      </c>
      <c r="T43" s="36">
        <v>41176.23</v>
      </c>
      <c r="U43" s="38">
        <v>221</v>
      </c>
      <c r="V43" s="36">
        <v>42435.15</v>
      </c>
      <c r="W43" s="38">
        <v>53.8</v>
      </c>
      <c r="X43" s="36">
        <v>15398.08</v>
      </c>
      <c r="Y43" s="38">
        <v>11.35</v>
      </c>
      <c r="Z43" s="36">
        <v>36624.63</v>
      </c>
    </row>
    <row r="44" spans="1:26" s="18" customFormat="1" ht="12.75">
      <c r="A44" s="31">
        <v>36</v>
      </c>
      <c r="B44" s="33" t="s">
        <v>53</v>
      </c>
      <c r="C44" s="35">
        <v>6</v>
      </c>
      <c r="D44" s="36">
        <v>81464.28</v>
      </c>
      <c r="E44" s="35">
        <v>2</v>
      </c>
      <c r="F44" s="36">
        <v>94598.52</v>
      </c>
      <c r="G44" s="37">
        <v>8</v>
      </c>
      <c r="H44" s="36">
        <v>84747.84</v>
      </c>
      <c r="I44" s="38">
        <v>7</v>
      </c>
      <c r="J44" s="36">
        <v>59013.38</v>
      </c>
      <c r="K44" s="38">
        <v>4.5</v>
      </c>
      <c r="L44" s="36">
        <v>65086.24</v>
      </c>
      <c r="M44" s="38">
        <v>11.5</v>
      </c>
      <c r="N44" s="36">
        <v>61389.72</v>
      </c>
      <c r="O44" s="39">
        <v>261.85</v>
      </c>
      <c r="P44" s="36">
        <v>48628.67</v>
      </c>
      <c r="Q44" s="38">
        <v>152.73</v>
      </c>
      <c r="R44" s="36">
        <v>49894.7</v>
      </c>
      <c r="S44" s="38">
        <v>414.58</v>
      </c>
      <c r="T44" s="36">
        <v>49095.07</v>
      </c>
      <c r="U44" s="38">
        <v>434.08</v>
      </c>
      <c r="V44" s="36">
        <v>50077.86</v>
      </c>
      <c r="W44" s="38">
        <v>53.83</v>
      </c>
      <c r="X44" s="36">
        <v>19115.56</v>
      </c>
      <c r="Y44" s="38">
        <v>5.03</v>
      </c>
      <c r="Z44" s="36">
        <v>48068.74</v>
      </c>
    </row>
    <row r="45" spans="1:26" s="18" customFormat="1" ht="12.75">
      <c r="A45" s="31">
        <v>37</v>
      </c>
      <c r="B45" s="33" t="s">
        <v>54</v>
      </c>
      <c r="C45" s="35">
        <v>3.5</v>
      </c>
      <c r="D45" s="36">
        <v>79528.41</v>
      </c>
      <c r="E45" s="35">
        <v>1.5</v>
      </c>
      <c r="F45" s="36">
        <v>101572.72</v>
      </c>
      <c r="G45" s="37">
        <v>5</v>
      </c>
      <c r="H45" s="36">
        <v>86141.7</v>
      </c>
      <c r="I45" s="38">
        <v>1</v>
      </c>
      <c r="J45" s="36">
        <v>70842</v>
      </c>
      <c r="K45" s="38">
        <v>2</v>
      </c>
      <c r="L45" s="36">
        <v>78553.04</v>
      </c>
      <c r="M45" s="38">
        <v>3</v>
      </c>
      <c r="N45" s="36">
        <v>75982.69</v>
      </c>
      <c r="O45" s="39">
        <v>130.15</v>
      </c>
      <c r="P45" s="36">
        <v>48420.33</v>
      </c>
      <c r="Q45" s="38">
        <v>87.18</v>
      </c>
      <c r="R45" s="36">
        <v>50550.02</v>
      </c>
      <c r="S45" s="38">
        <v>217.33</v>
      </c>
      <c r="T45" s="36">
        <v>49274.64</v>
      </c>
      <c r="U45" s="38">
        <v>225.33</v>
      </c>
      <c r="V45" s="36">
        <v>50448.29</v>
      </c>
      <c r="W45" s="38">
        <v>34</v>
      </c>
      <c r="X45" s="36">
        <v>18558.76</v>
      </c>
      <c r="Y45" s="38">
        <v>2.44</v>
      </c>
      <c r="Z45" s="36">
        <v>41701.6</v>
      </c>
    </row>
    <row r="46" spans="1:26" s="18" customFormat="1" ht="12.75">
      <c r="A46" s="31">
        <v>38</v>
      </c>
      <c r="B46" s="33" t="s">
        <v>55</v>
      </c>
      <c r="C46" s="35">
        <v>5.6</v>
      </c>
      <c r="D46" s="36">
        <v>71129.89</v>
      </c>
      <c r="E46" s="35">
        <v>2</v>
      </c>
      <c r="F46" s="36">
        <v>77502</v>
      </c>
      <c r="G46" s="37">
        <v>7.6</v>
      </c>
      <c r="H46" s="36">
        <v>72806.76</v>
      </c>
      <c r="I46" s="38">
        <v>0</v>
      </c>
      <c r="J46" s="36">
        <v>0</v>
      </c>
      <c r="K46" s="38">
        <v>1</v>
      </c>
      <c r="L46" s="36">
        <v>60308.13</v>
      </c>
      <c r="M46" s="38">
        <v>1</v>
      </c>
      <c r="N46" s="36">
        <v>60308.13</v>
      </c>
      <c r="O46" s="39">
        <v>115.93</v>
      </c>
      <c r="P46" s="36">
        <v>35777.56</v>
      </c>
      <c r="Q46" s="38">
        <v>75.9</v>
      </c>
      <c r="R46" s="36">
        <v>40491.27</v>
      </c>
      <c r="S46" s="38">
        <v>191.83</v>
      </c>
      <c r="T46" s="36">
        <v>37642.6</v>
      </c>
      <c r="U46" s="38">
        <v>200.43</v>
      </c>
      <c r="V46" s="36">
        <v>39089.06</v>
      </c>
      <c r="W46" s="38">
        <v>26.18</v>
      </c>
      <c r="X46" s="36">
        <v>12418.6</v>
      </c>
      <c r="Y46" s="38">
        <v>3.23</v>
      </c>
      <c r="Z46" s="36">
        <v>44605.85</v>
      </c>
    </row>
    <row r="47" spans="1:26" s="18" customFormat="1" ht="12.75">
      <c r="A47" s="31">
        <v>39</v>
      </c>
      <c r="B47" s="33" t="s">
        <v>56</v>
      </c>
      <c r="C47" s="35">
        <v>3.67</v>
      </c>
      <c r="D47" s="36">
        <v>77592.2</v>
      </c>
      <c r="E47" s="35">
        <v>2.33</v>
      </c>
      <c r="F47" s="36">
        <v>87850.35</v>
      </c>
      <c r="G47" s="37">
        <v>6</v>
      </c>
      <c r="H47" s="36">
        <v>81575.79</v>
      </c>
      <c r="I47" s="38">
        <v>3.5</v>
      </c>
      <c r="J47" s="36">
        <v>68100.25</v>
      </c>
      <c r="K47" s="38">
        <v>2.5</v>
      </c>
      <c r="L47" s="36">
        <v>68298.53</v>
      </c>
      <c r="M47" s="38">
        <v>6</v>
      </c>
      <c r="N47" s="36">
        <v>68182.87</v>
      </c>
      <c r="O47" s="39">
        <v>165.5</v>
      </c>
      <c r="P47" s="36">
        <v>45843.26</v>
      </c>
      <c r="Q47" s="38">
        <v>93.85</v>
      </c>
      <c r="R47" s="36">
        <v>50076.14</v>
      </c>
      <c r="S47" s="38">
        <v>259.35</v>
      </c>
      <c r="T47" s="36">
        <v>47374.99</v>
      </c>
      <c r="U47" s="38">
        <v>271.35</v>
      </c>
      <c r="V47" s="36">
        <v>48591.33</v>
      </c>
      <c r="W47" s="38">
        <v>67.25</v>
      </c>
      <c r="X47" s="36">
        <v>15784.62</v>
      </c>
      <c r="Y47" s="38">
        <v>5</v>
      </c>
      <c r="Z47" s="36">
        <v>45708.8</v>
      </c>
    </row>
    <row r="48" spans="1:26" s="18" customFormat="1" ht="14.25">
      <c r="A48" s="31">
        <v>40</v>
      </c>
      <c r="B48" s="33" t="s">
        <v>57</v>
      </c>
      <c r="C48" s="35">
        <v>2.7</v>
      </c>
      <c r="D48" s="36">
        <v>69143.5</v>
      </c>
      <c r="E48" s="35">
        <v>1.3</v>
      </c>
      <c r="F48" s="36">
        <v>80172.22</v>
      </c>
      <c r="G48" s="37">
        <v>4</v>
      </c>
      <c r="H48" s="36">
        <v>72727.83</v>
      </c>
      <c r="I48" s="38">
        <v>3.3</v>
      </c>
      <c r="J48" s="36">
        <v>50075.48</v>
      </c>
      <c r="K48" s="38">
        <v>2.7</v>
      </c>
      <c r="L48" s="36">
        <v>54865.11</v>
      </c>
      <c r="M48" s="38">
        <v>6</v>
      </c>
      <c r="N48" s="36">
        <v>52230.81</v>
      </c>
      <c r="O48" s="39">
        <v>131.36</v>
      </c>
      <c r="P48" s="36">
        <v>46775.88</v>
      </c>
      <c r="Q48" s="38">
        <v>75.5</v>
      </c>
      <c r="R48" s="36">
        <v>48955.7</v>
      </c>
      <c r="S48" s="38">
        <v>206.86</v>
      </c>
      <c r="T48" s="36">
        <v>47571.47</v>
      </c>
      <c r="U48" s="38">
        <v>216.86</v>
      </c>
      <c r="V48" s="36">
        <v>48164.39</v>
      </c>
      <c r="W48" s="38">
        <v>43</v>
      </c>
      <c r="X48" s="36">
        <v>13217.5</v>
      </c>
      <c r="Y48" s="38">
        <v>8</v>
      </c>
      <c r="Z48" s="36">
        <v>49408.72</v>
      </c>
    </row>
    <row r="49" spans="1:26" s="18" customFormat="1" ht="12.75">
      <c r="A49" s="31">
        <v>41</v>
      </c>
      <c r="B49" s="33" t="s">
        <v>58</v>
      </c>
      <c r="C49" s="35">
        <v>8</v>
      </c>
      <c r="D49" s="36">
        <v>61726.23</v>
      </c>
      <c r="E49" s="35">
        <v>2</v>
      </c>
      <c r="F49" s="36">
        <v>94857.48</v>
      </c>
      <c r="G49" s="37">
        <v>10</v>
      </c>
      <c r="H49" s="36">
        <v>68352.48</v>
      </c>
      <c r="I49" s="38">
        <v>2</v>
      </c>
      <c r="J49" s="36">
        <v>55892.46</v>
      </c>
      <c r="K49" s="38">
        <v>7</v>
      </c>
      <c r="L49" s="36">
        <v>57552.82</v>
      </c>
      <c r="M49" s="38">
        <v>9</v>
      </c>
      <c r="N49" s="36">
        <v>57183.85</v>
      </c>
      <c r="O49" s="39">
        <v>229</v>
      </c>
      <c r="P49" s="36">
        <v>43828.42</v>
      </c>
      <c r="Q49" s="38">
        <v>302</v>
      </c>
      <c r="R49" s="36">
        <v>34464.59</v>
      </c>
      <c r="S49" s="38">
        <v>531</v>
      </c>
      <c r="T49" s="36">
        <v>38502.85</v>
      </c>
      <c r="U49" s="38">
        <v>550</v>
      </c>
      <c r="V49" s="36">
        <v>39351.26</v>
      </c>
      <c r="W49" s="38">
        <v>155</v>
      </c>
      <c r="X49" s="36">
        <v>18191.24</v>
      </c>
      <c r="Y49" s="38">
        <v>18</v>
      </c>
      <c r="Z49" s="36">
        <v>27547.42</v>
      </c>
    </row>
    <row r="50" spans="1:26" s="18" customFormat="1" ht="12.75">
      <c r="A50" s="31">
        <v>42</v>
      </c>
      <c r="B50" s="33" t="s">
        <v>59</v>
      </c>
      <c r="C50" s="35">
        <v>18</v>
      </c>
      <c r="D50" s="36">
        <v>99327.94</v>
      </c>
      <c r="E50" s="35">
        <v>7</v>
      </c>
      <c r="F50" s="36">
        <v>98606</v>
      </c>
      <c r="G50" s="37">
        <v>25</v>
      </c>
      <c r="H50" s="36">
        <v>99125.8</v>
      </c>
      <c r="I50" s="38">
        <v>23</v>
      </c>
      <c r="J50" s="36">
        <v>69836.52</v>
      </c>
      <c r="K50" s="38">
        <v>13</v>
      </c>
      <c r="L50" s="36">
        <v>75053.38</v>
      </c>
      <c r="M50" s="38">
        <v>36</v>
      </c>
      <c r="N50" s="36">
        <v>71720.39</v>
      </c>
      <c r="O50" s="39">
        <v>873.94</v>
      </c>
      <c r="P50" s="36">
        <v>49328.66</v>
      </c>
      <c r="Q50" s="38">
        <v>644.8</v>
      </c>
      <c r="R50" s="36">
        <v>50427.9</v>
      </c>
      <c r="S50" s="38">
        <v>1518.74</v>
      </c>
      <c r="T50" s="36">
        <v>49795.36</v>
      </c>
      <c r="U50" s="38">
        <v>1579.74</v>
      </c>
      <c r="V50" s="36">
        <v>51075.67</v>
      </c>
      <c r="W50" s="38">
        <v>270</v>
      </c>
      <c r="X50" s="36">
        <v>18494.53</v>
      </c>
      <c r="Y50" s="38">
        <v>24.5</v>
      </c>
      <c r="Z50" s="36">
        <v>49191.14</v>
      </c>
    </row>
    <row r="51" spans="1:26" s="18" customFormat="1" ht="12.75">
      <c r="A51" s="31">
        <v>43</v>
      </c>
      <c r="B51" s="33" t="s">
        <v>60</v>
      </c>
      <c r="C51" s="35">
        <v>56.65</v>
      </c>
      <c r="D51" s="36">
        <v>90395.54</v>
      </c>
      <c r="E51" s="35">
        <v>17.85</v>
      </c>
      <c r="F51" s="36">
        <v>105016.18</v>
      </c>
      <c r="G51" s="37">
        <v>74.5</v>
      </c>
      <c r="H51" s="36">
        <v>93898.6</v>
      </c>
      <c r="I51" s="38">
        <v>54</v>
      </c>
      <c r="J51" s="36">
        <v>70148.26</v>
      </c>
      <c r="K51" s="38">
        <v>52.89</v>
      </c>
      <c r="L51" s="36">
        <v>72449.92</v>
      </c>
      <c r="M51" s="38">
        <v>106.89</v>
      </c>
      <c r="N51" s="36">
        <v>71287.14</v>
      </c>
      <c r="O51" s="39">
        <v>2341.3</v>
      </c>
      <c r="P51" s="36">
        <v>48764.29</v>
      </c>
      <c r="Q51" s="38">
        <v>1418.38</v>
      </c>
      <c r="R51" s="36">
        <v>52171.46</v>
      </c>
      <c r="S51" s="38">
        <v>3759.68</v>
      </c>
      <c r="T51" s="36">
        <v>50049.68</v>
      </c>
      <c r="U51" s="38">
        <v>3941.07</v>
      </c>
      <c r="V51" s="36">
        <v>51454.58</v>
      </c>
      <c r="W51" s="38">
        <v>593.18</v>
      </c>
      <c r="X51" s="36">
        <v>18676.88</v>
      </c>
      <c r="Y51" s="38">
        <v>150</v>
      </c>
      <c r="Z51" s="36">
        <v>30905.55</v>
      </c>
    </row>
    <row r="52" spans="1:26" s="18" customFormat="1" ht="12.75">
      <c r="A52" s="31">
        <v>44</v>
      </c>
      <c r="B52" s="33" t="s">
        <v>61</v>
      </c>
      <c r="C52" s="35">
        <v>11</v>
      </c>
      <c r="D52" s="36">
        <v>74714.19</v>
      </c>
      <c r="E52" s="35">
        <v>2.3</v>
      </c>
      <c r="F52" s="36">
        <v>110137.07</v>
      </c>
      <c r="G52" s="37">
        <v>13.3</v>
      </c>
      <c r="H52" s="36">
        <v>80839.95</v>
      </c>
      <c r="I52" s="38">
        <v>3</v>
      </c>
      <c r="J52" s="36">
        <v>62377.19</v>
      </c>
      <c r="K52" s="38">
        <v>8</v>
      </c>
      <c r="L52" s="36">
        <v>66087.71</v>
      </c>
      <c r="M52" s="38">
        <v>11</v>
      </c>
      <c r="N52" s="36">
        <v>65075.75</v>
      </c>
      <c r="O52" s="39">
        <v>325.75</v>
      </c>
      <c r="P52" s="36">
        <v>43250.76</v>
      </c>
      <c r="Q52" s="38">
        <v>208.5</v>
      </c>
      <c r="R52" s="36">
        <v>50598.75</v>
      </c>
      <c r="S52" s="38">
        <v>534.25</v>
      </c>
      <c r="T52" s="36">
        <v>46118.43</v>
      </c>
      <c r="U52" s="38">
        <v>558.55</v>
      </c>
      <c r="V52" s="36">
        <v>47318.55</v>
      </c>
      <c r="W52" s="38">
        <v>143</v>
      </c>
      <c r="X52" s="36">
        <v>15950.23</v>
      </c>
      <c r="Y52" s="38">
        <v>30</v>
      </c>
      <c r="Z52" s="36">
        <v>33274.08</v>
      </c>
    </row>
    <row r="53" spans="1:26" s="18" customFormat="1" ht="12.75">
      <c r="A53" s="31">
        <v>45</v>
      </c>
      <c r="B53" s="33" t="s">
        <v>62</v>
      </c>
      <c r="C53" s="35">
        <v>1</v>
      </c>
      <c r="D53" s="36">
        <v>67172.52</v>
      </c>
      <c r="E53" s="35">
        <v>1</v>
      </c>
      <c r="F53" s="36">
        <v>74805</v>
      </c>
      <c r="G53" s="37">
        <v>2</v>
      </c>
      <c r="H53" s="36">
        <v>70988.76</v>
      </c>
      <c r="I53" s="38">
        <v>0</v>
      </c>
      <c r="J53" s="36">
        <v>0</v>
      </c>
      <c r="K53" s="38">
        <v>0</v>
      </c>
      <c r="L53" s="36">
        <v>0</v>
      </c>
      <c r="M53" s="38">
        <v>0</v>
      </c>
      <c r="N53" s="36">
        <v>0</v>
      </c>
      <c r="O53" s="39">
        <v>13</v>
      </c>
      <c r="P53" s="36">
        <v>47745.79</v>
      </c>
      <c r="Q53" s="38">
        <v>15.5</v>
      </c>
      <c r="R53" s="36">
        <v>49655.82</v>
      </c>
      <c r="S53" s="38">
        <v>28.5</v>
      </c>
      <c r="T53" s="36">
        <v>48784.58</v>
      </c>
      <c r="U53" s="38">
        <v>30.5</v>
      </c>
      <c r="V53" s="36">
        <v>50240.59</v>
      </c>
      <c r="W53" s="38">
        <v>7</v>
      </c>
      <c r="X53" s="36">
        <v>18580.43</v>
      </c>
      <c r="Y53" s="38">
        <v>0.15</v>
      </c>
      <c r="Z53" s="36">
        <v>40000</v>
      </c>
    </row>
    <row r="54" spans="1:26" s="18" customFormat="1" ht="12.75">
      <c r="A54" s="31">
        <v>46</v>
      </c>
      <c r="B54" s="33" t="s">
        <v>63</v>
      </c>
      <c r="C54" s="35">
        <v>6</v>
      </c>
      <c r="D54" s="36">
        <v>82762.32</v>
      </c>
      <c r="E54" s="35">
        <v>3</v>
      </c>
      <c r="F54" s="36">
        <v>91513.37</v>
      </c>
      <c r="G54" s="37">
        <v>9</v>
      </c>
      <c r="H54" s="36">
        <v>85679.34</v>
      </c>
      <c r="I54" s="38">
        <v>6.45</v>
      </c>
      <c r="J54" s="36">
        <v>63650.14</v>
      </c>
      <c r="K54" s="38">
        <v>4.55</v>
      </c>
      <c r="L54" s="36">
        <v>70796.09</v>
      </c>
      <c r="M54" s="38">
        <v>11</v>
      </c>
      <c r="N54" s="36">
        <v>66605.97</v>
      </c>
      <c r="O54" s="39">
        <v>233.78</v>
      </c>
      <c r="P54" s="36">
        <v>53337.31</v>
      </c>
      <c r="Q54" s="38">
        <v>156.78</v>
      </c>
      <c r="R54" s="36">
        <v>56984.05</v>
      </c>
      <c r="S54" s="38">
        <v>390.56</v>
      </c>
      <c r="T54" s="36">
        <v>54801.2</v>
      </c>
      <c r="U54" s="38">
        <v>410.56</v>
      </c>
      <c r="V54" s="36">
        <v>55794.37</v>
      </c>
      <c r="W54" s="38">
        <v>66</v>
      </c>
      <c r="X54" s="36">
        <v>20317.45</v>
      </c>
      <c r="Y54" s="38">
        <v>7.5</v>
      </c>
      <c r="Z54" s="36">
        <v>44885.75</v>
      </c>
    </row>
    <row r="55" spans="1:26" s="18" customFormat="1" ht="14.25">
      <c r="A55" s="31">
        <v>47</v>
      </c>
      <c r="B55" s="33" t="s">
        <v>64</v>
      </c>
      <c r="C55" s="35">
        <v>0</v>
      </c>
      <c r="D55" s="36">
        <v>0</v>
      </c>
      <c r="E55" s="35">
        <v>0</v>
      </c>
      <c r="F55" s="36">
        <v>0</v>
      </c>
      <c r="G55" s="37">
        <v>0</v>
      </c>
      <c r="H55" s="36">
        <v>0</v>
      </c>
      <c r="I55" s="38">
        <v>0</v>
      </c>
      <c r="J55" s="36">
        <v>0</v>
      </c>
      <c r="K55" s="38">
        <v>0</v>
      </c>
      <c r="L55" s="36">
        <v>0</v>
      </c>
      <c r="M55" s="38">
        <v>0</v>
      </c>
      <c r="N55" s="36">
        <v>0</v>
      </c>
      <c r="O55" s="39">
        <v>0</v>
      </c>
      <c r="P55" s="36">
        <v>0</v>
      </c>
      <c r="Q55" s="38">
        <v>0</v>
      </c>
      <c r="R55" s="36">
        <v>0</v>
      </c>
      <c r="S55" s="38">
        <v>0</v>
      </c>
      <c r="T55" s="36">
        <v>0</v>
      </c>
      <c r="U55" s="38">
        <v>0</v>
      </c>
      <c r="V55" s="36">
        <v>0</v>
      </c>
      <c r="W55" s="38">
        <v>0</v>
      </c>
      <c r="X55" s="36">
        <v>0</v>
      </c>
      <c r="Y55" s="38">
        <v>0</v>
      </c>
      <c r="Z55" s="36">
        <v>0</v>
      </c>
    </row>
    <row r="56" spans="1:26" s="18" customFormat="1" ht="12.75">
      <c r="A56" s="31">
        <v>48</v>
      </c>
      <c r="B56" s="33" t="s">
        <v>65</v>
      </c>
      <c r="C56" s="35">
        <v>3</v>
      </c>
      <c r="D56" s="36">
        <v>89290.32</v>
      </c>
      <c r="E56" s="35">
        <v>2</v>
      </c>
      <c r="F56" s="36">
        <v>89945.78</v>
      </c>
      <c r="G56" s="37">
        <v>5</v>
      </c>
      <c r="H56" s="36">
        <v>89552.5</v>
      </c>
      <c r="I56" s="38">
        <v>3</v>
      </c>
      <c r="J56" s="36">
        <v>73057.32</v>
      </c>
      <c r="K56" s="38">
        <v>4</v>
      </c>
      <c r="L56" s="36">
        <v>80606.9</v>
      </c>
      <c r="M56" s="38">
        <v>7</v>
      </c>
      <c r="N56" s="36">
        <v>77371.37</v>
      </c>
      <c r="O56" s="39">
        <v>169.81</v>
      </c>
      <c r="P56" s="36">
        <v>47918.15</v>
      </c>
      <c r="Q56" s="38">
        <v>142.85</v>
      </c>
      <c r="R56" s="36">
        <v>48581.83</v>
      </c>
      <c r="S56" s="38">
        <v>312.66</v>
      </c>
      <c r="T56" s="36">
        <v>48221.38</v>
      </c>
      <c r="U56" s="38">
        <v>324.66</v>
      </c>
      <c r="V56" s="36">
        <v>49486.41</v>
      </c>
      <c r="W56" s="38">
        <v>78</v>
      </c>
      <c r="X56" s="36">
        <v>14531.32</v>
      </c>
      <c r="Y56" s="38">
        <v>2.4</v>
      </c>
      <c r="Z56" s="36">
        <v>39215.05</v>
      </c>
    </row>
    <row r="57" spans="1:26" s="18" customFormat="1" ht="12.75">
      <c r="A57" s="31">
        <v>49</v>
      </c>
      <c r="B57" s="33" t="s">
        <v>66</v>
      </c>
      <c r="C57" s="35">
        <v>1.8</v>
      </c>
      <c r="D57" s="36">
        <v>78917.46</v>
      </c>
      <c r="E57" s="35">
        <v>1</v>
      </c>
      <c r="F57" s="36">
        <v>85680</v>
      </c>
      <c r="G57" s="37">
        <v>2.8</v>
      </c>
      <c r="H57" s="36">
        <v>81332.65</v>
      </c>
      <c r="I57" s="38">
        <v>0</v>
      </c>
      <c r="J57" s="36">
        <v>0</v>
      </c>
      <c r="K57" s="38">
        <v>0</v>
      </c>
      <c r="L57" s="36">
        <v>0</v>
      </c>
      <c r="M57" s="38">
        <v>0</v>
      </c>
      <c r="N57" s="36">
        <v>0</v>
      </c>
      <c r="O57" s="39">
        <v>42.14</v>
      </c>
      <c r="P57" s="36">
        <v>45329.34</v>
      </c>
      <c r="Q57" s="38">
        <v>24.92</v>
      </c>
      <c r="R57" s="36">
        <v>50592.92</v>
      </c>
      <c r="S57" s="38">
        <v>67.06</v>
      </c>
      <c r="T57" s="36">
        <v>47285.32</v>
      </c>
      <c r="U57" s="38">
        <v>69.86</v>
      </c>
      <c r="V57" s="36">
        <v>48649.94</v>
      </c>
      <c r="W57" s="38">
        <v>9</v>
      </c>
      <c r="X57" s="36">
        <v>20536.84</v>
      </c>
      <c r="Y57" s="38">
        <v>2.66</v>
      </c>
      <c r="Z57" s="36">
        <v>42820.29</v>
      </c>
    </row>
    <row r="58" spans="1:26" s="18" customFormat="1" ht="12.75">
      <c r="A58" s="31">
        <v>50</v>
      </c>
      <c r="B58" s="33" t="s">
        <v>67</v>
      </c>
      <c r="C58" s="35">
        <v>3</v>
      </c>
      <c r="D58" s="36">
        <v>86443.67</v>
      </c>
      <c r="E58" s="35">
        <v>1</v>
      </c>
      <c r="F58" s="36">
        <v>108014</v>
      </c>
      <c r="G58" s="37">
        <v>4</v>
      </c>
      <c r="H58" s="36">
        <v>91836.25</v>
      </c>
      <c r="I58" s="38">
        <v>3</v>
      </c>
      <c r="J58" s="36">
        <v>72656.33</v>
      </c>
      <c r="K58" s="38">
        <v>1.2</v>
      </c>
      <c r="L58" s="36">
        <v>64469.17</v>
      </c>
      <c r="M58" s="38">
        <v>4.2</v>
      </c>
      <c r="N58" s="36">
        <v>70317.14</v>
      </c>
      <c r="O58" s="39">
        <v>112.23</v>
      </c>
      <c r="P58" s="36">
        <v>46379.57</v>
      </c>
      <c r="Q58" s="38">
        <v>62.65</v>
      </c>
      <c r="R58" s="36">
        <v>55758.4</v>
      </c>
      <c r="S58" s="38">
        <v>174.88</v>
      </c>
      <c r="T58" s="36">
        <v>49739.5</v>
      </c>
      <c r="U58" s="38">
        <v>183.08</v>
      </c>
      <c r="V58" s="36">
        <v>51131.31</v>
      </c>
      <c r="W58" s="38">
        <v>36.2</v>
      </c>
      <c r="X58" s="36">
        <v>18659.64</v>
      </c>
      <c r="Y58" s="38">
        <v>2.3</v>
      </c>
      <c r="Z58" s="36">
        <v>42799.13</v>
      </c>
    </row>
    <row r="59" spans="1:26" s="18" customFormat="1" ht="12.75">
      <c r="A59" s="31">
        <v>51</v>
      </c>
      <c r="B59" s="33" t="s">
        <v>68</v>
      </c>
      <c r="C59" s="35">
        <v>1.9</v>
      </c>
      <c r="D59" s="36">
        <v>83069.05</v>
      </c>
      <c r="E59" s="35">
        <v>1.25</v>
      </c>
      <c r="F59" s="36">
        <v>86029.44</v>
      </c>
      <c r="G59" s="37">
        <v>3.15</v>
      </c>
      <c r="H59" s="36">
        <v>84243.81</v>
      </c>
      <c r="I59" s="38">
        <v>2.75</v>
      </c>
      <c r="J59" s="36">
        <v>61242.41</v>
      </c>
      <c r="K59" s="38">
        <v>1.5</v>
      </c>
      <c r="L59" s="36">
        <v>66514.07</v>
      </c>
      <c r="M59" s="38">
        <v>4.25</v>
      </c>
      <c r="N59" s="36">
        <v>63103</v>
      </c>
      <c r="O59" s="39">
        <v>64.05</v>
      </c>
      <c r="P59" s="36">
        <v>44127.77</v>
      </c>
      <c r="Q59" s="38">
        <v>45.45</v>
      </c>
      <c r="R59" s="36">
        <v>48571.48</v>
      </c>
      <c r="S59" s="38">
        <v>109.5</v>
      </c>
      <c r="T59" s="36">
        <v>45972.21</v>
      </c>
      <c r="U59" s="38">
        <v>116.9</v>
      </c>
      <c r="V59" s="36">
        <v>47626.29</v>
      </c>
      <c r="W59" s="38">
        <v>20</v>
      </c>
      <c r="X59" s="36">
        <v>19538.79</v>
      </c>
      <c r="Y59" s="38">
        <v>3.5</v>
      </c>
      <c r="Z59" s="36">
        <v>73607.69</v>
      </c>
    </row>
    <row r="60" spans="1:26" s="18" customFormat="1" ht="12.75">
      <c r="A60" s="31">
        <v>52</v>
      </c>
      <c r="B60" s="33" t="s">
        <v>69</v>
      </c>
      <c r="C60" s="35">
        <v>7.5</v>
      </c>
      <c r="D60" s="36">
        <v>60608.61</v>
      </c>
      <c r="E60" s="35">
        <v>3</v>
      </c>
      <c r="F60" s="36">
        <v>67888.44</v>
      </c>
      <c r="G60" s="37">
        <v>10.5</v>
      </c>
      <c r="H60" s="36">
        <v>62688.56</v>
      </c>
      <c r="I60" s="38">
        <v>0</v>
      </c>
      <c r="J60" s="36">
        <v>0</v>
      </c>
      <c r="K60" s="38">
        <v>1.25</v>
      </c>
      <c r="L60" s="36">
        <v>46166.7</v>
      </c>
      <c r="M60" s="38">
        <v>1.25</v>
      </c>
      <c r="N60" s="36">
        <v>46166.7</v>
      </c>
      <c r="O60" s="39">
        <v>188.07</v>
      </c>
      <c r="P60" s="36">
        <v>43855.98</v>
      </c>
      <c r="Q60" s="38">
        <v>121.69</v>
      </c>
      <c r="R60" s="36">
        <v>38513.66</v>
      </c>
      <c r="S60" s="38">
        <v>309.76</v>
      </c>
      <c r="T60" s="36">
        <v>41757.23</v>
      </c>
      <c r="U60" s="38">
        <v>321.51</v>
      </c>
      <c r="V60" s="36">
        <v>42457.96</v>
      </c>
      <c r="W60" s="38">
        <v>58</v>
      </c>
      <c r="X60" s="36">
        <v>15369.48</v>
      </c>
      <c r="Y60" s="38">
        <v>8</v>
      </c>
      <c r="Z60" s="36">
        <v>49702.66</v>
      </c>
    </row>
    <row r="61" spans="1:26" s="18" customFormat="1" ht="12.75">
      <c r="A61" s="31">
        <v>53</v>
      </c>
      <c r="B61" s="33" t="s">
        <v>70</v>
      </c>
      <c r="C61" s="35">
        <v>64.72</v>
      </c>
      <c r="D61" s="36">
        <v>114616</v>
      </c>
      <c r="E61" s="35">
        <v>21.28</v>
      </c>
      <c r="F61" s="36">
        <v>129818.26</v>
      </c>
      <c r="G61" s="37">
        <v>86</v>
      </c>
      <c r="H61" s="36">
        <v>118377.67</v>
      </c>
      <c r="I61" s="38">
        <v>86.86</v>
      </c>
      <c r="J61" s="36">
        <v>87495.03</v>
      </c>
      <c r="K61" s="38">
        <v>61.14</v>
      </c>
      <c r="L61" s="36">
        <v>96737.34</v>
      </c>
      <c r="M61" s="38">
        <v>148</v>
      </c>
      <c r="N61" s="36">
        <v>91313.1</v>
      </c>
      <c r="O61" s="39">
        <v>3533.77</v>
      </c>
      <c r="P61" s="36">
        <v>61578.75</v>
      </c>
      <c r="Q61" s="38">
        <v>2118.09</v>
      </c>
      <c r="R61" s="36">
        <v>68798.55</v>
      </c>
      <c r="S61" s="38">
        <v>5651.86</v>
      </c>
      <c r="T61" s="36">
        <v>64284.44</v>
      </c>
      <c r="U61" s="38">
        <v>5885.86</v>
      </c>
      <c r="V61" s="36">
        <v>65754.45</v>
      </c>
      <c r="W61" s="38">
        <v>1323.25</v>
      </c>
      <c r="X61" s="36">
        <v>20606.11</v>
      </c>
      <c r="Y61" s="38">
        <v>46.13</v>
      </c>
      <c r="Z61" s="36">
        <v>62686.05</v>
      </c>
    </row>
    <row r="62" spans="1:26" s="18" customFormat="1" ht="12.75">
      <c r="A62" s="31">
        <v>54</v>
      </c>
      <c r="B62" s="33" t="s">
        <v>71</v>
      </c>
      <c r="C62" s="35">
        <v>4.67</v>
      </c>
      <c r="D62" s="36">
        <v>89710.55</v>
      </c>
      <c r="E62" s="35">
        <v>1.33</v>
      </c>
      <c r="F62" s="36">
        <v>94736.01</v>
      </c>
      <c r="G62" s="37">
        <v>6</v>
      </c>
      <c r="H62" s="36">
        <v>90824.52</v>
      </c>
      <c r="I62" s="38">
        <v>6</v>
      </c>
      <c r="J62" s="36">
        <v>64694.89</v>
      </c>
      <c r="K62" s="38">
        <v>5</v>
      </c>
      <c r="L62" s="36">
        <v>82120.37</v>
      </c>
      <c r="M62" s="38">
        <v>11</v>
      </c>
      <c r="N62" s="36">
        <v>72615.56</v>
      </c>
      <c r="O62" s="39">
        <v>250.53</v>
      </c>
      <c r="P62" s="36">
        <v>48481.09</v>
      </c>
      <c r="Q62" s="38">
        <v>148.3</v>
      </c>
      <c r="R62" s="36">
        <v>52608.9</v>
      </c>
      <c r="S62" s="38">
        <v>398.83</v>
      </c>
      <c r="T62" s="36">
        <v>50015.97</v>
      </c>
      <c r="U62" s="38">
        <v>415.83</v>
      </c>
      <c r="V62" s="36">
        <v>51202.62</v>
      </c>
      <c r="W62" s="38">
        <v>85</v>
      </c>
      <c r="X62" s="36">
        <v>15781.98</v>
      </c>
      <c r="Y62" s="38">
        <v>9</v>
      </c>
      <c r="Z62" s="36">
        <v>41491.16</v>
      </c>
    </row>
    <row r="63" spans="1:26" s="18" customFormat="1" ht="12.75">
      <c r="A63" s="31">
        <v>55</v>
      </c>
      <c r="B63" s="33" t="s">
        <v>72</v>
      </c>
      <c r="C63" s="35">
        <v>2.67</v>
      </c>
      <c r="D63" s="36">
        <v>69005.55</v>
      </c>
      <c r="E63" s="35">
        <v>1.33</v>
      </c>
      <c r="F63" s="36">
        <v>83364.05</v>
      </c>
      <c r="G63" s="37">
        <v>4</v>
      </c>
      <c r="H63" s="36">
        <v>73779.75</v>
      </c>
      <c r="I63" s="38">
        <v>1</v>
      </c>
      <c r="J63" s="36">
        <v>75670.08</v>
      </c>
      <c r="K63" s="38">
        <v>1.25</v>
      </c>
      <c r="L63" s="36">
        <v>47898.43</v>
      </c>
      <c r="M63" s="38">
        <v>2.25</v>
      </c>
      <c r="N63" s="36">
        <v>60241.39</v>
      </c>
      <c r="O63" s="39">
        <v>78.67</v>
      </c>
      <c r="P63" s="36">
        <v>46824.06</v>
      </c>
      <c r="Q63" s="38">
        <v>57.03</v>
      </c>
      <c r="R63" s="36">
        <v>41669.28</v>
      </c>
      <c r="S63" s="38">
        <v>135.7</v>
      </c>
      <c r="T63" s="36">
        <v>44657.68</v>
      </c>
      <c r="U63" s="38">
        <v>141.95</v>
      </c>
      <c r="V63" s="36">
        <v>45725.32</v>
      </c>
      <c r="W63" s="38">
        <v>30.5</v>
      </c>
      <c r="X63" s="36">
        <v>15096.77</v>
      </c>
      <c r="Y63" s="38">
        <v>5.3</v>
      </c>
      <c r="Z63" s="36">
        <v>43584.63</v>
      </c>
    </row>
    <row r="64" spans="1:26" s="18" customFormat="1" ht="12.75">
      <c r="A64" s="31">
        <v>56</v>
      </c>
      <c r="B64" s="33" t="s">
        <v>73</v>
      </c>
      <c r="C64" s="35">
        <v>3</v>
      </c>
      <c r="D64" s="36">
        <v>90099.71</v>
      </c>
      <c r="E64" s="35">
        <v>1</v>
      </c>
      <c r="F64" s="36">
        <v>99903.14</v>
      </c>
      <c r="G64" s="37">
        <v>4</v>
      </c>
      <c r="H64" s="36">
        <v>92550.57</v>
      </c>
      <c r="I64" s="38">
        <v>2</v>
      </c>
      <c r="J64" s="36">
        <v>62042.98</v>
      </c>
      <c r="K64" s="38">
        <v>2</v>
      </c>
      <c r="L64" s="36">
        <v>69534.07</v>
      </c>
      <c r="M64" s="38">
        <v>4</v>
      </c>
      <c r="N64" s="36">
        <v>65788.53</v>
      </c>
      <c r="O64" s="39">
        <v>107.6</v>
      </c>
      <c r="P64" s="36">
        <v>42099.13</v>
      </c>
      <c r="Q64" s="38">
        <v>53.68</v>
      </c>
      <c r="R64" s="36">
        <v>44218.19</v>
      </c>
      <c r="S64" s="38">
        <v>161.28</v>
      </c>
      <c r="T64" s="36">
        <v>42804.43</v>
      </c>
      <c r="U64" s="38">
        <v>169.28</v>
      </c>
      <c r="V64" s="36">
        <v>44523.01</v>
      </c>
      <c r="W64" s="38">
        <v>41</v>
      </c>
      <c r="X64" s="36">
        <v>11023.8</v>
      </c>
      <c r="Y64" s="38">
        <v>7</v>
      </c>
      <c r="Z64" s="36">
        <v>25219.88</v>
      </c>
    </row>
    <row r="65" spans="1:26" s="18" customFormat="1" ht="12.75">
      <c r="A65" s="31">
        <v>57</v>
      </c>
      <c r="B65" s="33" t="s">
        <v>74</v>
      </c>
      <c r="C65" s="35">
        <v>1.25</v>
      </c>
      <c r="D65" s="36">
        <v>73968.23</v>
      </c>
      <c r="E65" s="35">
        <v>1.75</v>
      </c>
      <c r="F65" s="36">
        <v>80437.23</v>
      </c>
      <c r="G65" s="37">
        <v>3</v>
      </c>
      <c r="H65" s="36">
        <v>77741.82</v>
      </c>
      <c r="I65" s="38">
        <v>1.25</v>
      </c>
      <c r="J65" s="36">
        <v>57557.5</v>
      </c>
      <c r="K65" s="38">
        <v>1.75</v>
      </c>
      <c r="L65" s="36">
        <v>65705.74</v>
      </c>
      <c r="M65" s="38">
        <v>3</v>
      </c>
      <c r="N65" s="36">
        <v>62310.64</v>
      </c>
      <c r="O65" s="39">
        <v>49.25</v>
      </c>
      <c r="P65" s="36">
        <v>39714.13</v>
      </c>
      <c r="Q65" s="38">
        <v>54.85</v>
      </c>
      <c r="R65" s="36">
        <v>46517.75</v>
      </c>
      <c r="S65" s="38">
        <v>104.1</v>
      </c>
      <c r="T65" s="36">
        <v>43298.94</v>
      </c>
      <c r="U65" s="38">
        <v>110.1</v>
      </c>
      <c r="V65" s="36">
        <v>44755.46</v>
      </c>
      <c r="W65" s="38">
        <v>31.5</v>
      </c>
      <c r="X65" s="36">
        <v>13253.06</v>
      </c>
      <c r="Y65" s="38">
        <v>0</v>
      </c>
      <c r="Z65" s="36">
        <v>0</v>
      </c>
    </row>
    <row r="66" spans="1:26" s="18" customFormat="1" ht="12.75">
      <c r="A66" s="31">
        <v>58</v>
      </c>
      <c r="B66" s="33" t="s">
        <v>75</v>
      </c>
      <c r="C66" s="35">
        <v>6</v>
      </c>
      <c r="D66" s="36">
        <v>66526.65</v>
      </c>
      <c r="E66" s="35">
        <v>2</v>
      </c>
      <c r="F66" s="36">
        <v>70878.96</v>
      </c>
      <c r="G66" s="37">
        <v>8</v>
      </c>
      <c r="H66" s="36">
        <v>67614.73</v>
      </c>
      <c r="I66" s="38">
        <v>7.75</v>
      </c>
      <c r="J66" s="36">
        <v>54027.84</v>
      </c>
      <c r="K66" s="38">
        <v>2</v>
      </c>
      <c r="L66" s="36">
        <v>61281</v>
      </c>
      <c r="M66" s="38">
        <v>9.75</v>
      </c>
      <c r="N66" s="36">
        <v>55515.67</v>
      </c>
      <c r="O66" s="39">
        <v>240.2</v>
      </c>
      <c r="P66" s="36">
        <v>42702.2</v>
      </c>
      <c r="Q66" s="38">
        <v>150</v>
      </c>
      <c r="R66" s="36">
        <v>43215.05</v>
      </c>
      <c r="S66" s="38">
        <v>390.2</v>
      </c>
      <c r="T66" s="36">
        <v>42899.35</v>
      </c>
      <c r="U66" s="38">
        <v>407.95</v>
      </c>
      <c r="V66" s="36">
        <v>43685.55</v>
      </c>
      <c r="W66" s="38">
        <v>87.5</v>
      </c>
      <c r="X66" s="36">
        <v>14425.47</v>
      </c>
      <c r="Y66" s="38">
        <v>15</v>
      </c>
      <c r="Z66" s="36">
        <v>38396.88</v>
      </c>
    </row>
    <row r="67" spans="1:26" s="18" customFormat="1" ht="12.75">
      <c r="A67" s="31">
        <v>59</v>
      </c>
      <c r="B67" s="33" t="s">
        <v>76</v>
      </c>
      <c r="C67" s="35">
        <v>1.67</v>
      </c>
      <c r="D67" s="36">
        <v>68342.26</v>
      </c>
      <c r="E67" s="35">
        <v>1.33</v>
      </c>
      <c r="F67" s="36">
        <v>79055.16</v>
      </c>
      <c r="G67" s="37">
        <v>3</v>
      </c>
      <c r="H67" s="36">
        <v>73091.65</v>
      </c>
      <c r="I67" s="38">
        <v>1</v>
      </c>
      <c r="J67" s="36">
        <v>61586.04</v>
      </c>
      <c r="K67" s="38">
        <v>1</v>
      </c>
      <c r="L67" s="36">
        <v>70995.96</v>
      </c>
      <c r="M67" s="38">
        <v>2</v>
      </c>
      <c r="N67" s="36">
        <v>66291</v>
      </c>
      <c r="O67" s="39">
        <v>56.14</v>
      </c>
      <c r="P67" s="36">
        <v>43649.27</v>
      </c>
      <c r="Q67" s="38">
        <v>46.21</v>
      </c>
      <c r="R67" s="36">
        <v>42202.02</v>
      </c>
      <c r="S67" s="38">
        <v>102.35</v>
      </c>
      <c r="T67" s="36">
        <v>42995.85</v>
      </c>
      <c r="U67" s="38">
        <v>107.35</v>
      </c>
      <c r="V67" s="36">
        <v>44270.91</v>
      </c>
      <c r="W67" s="38">
        <v>16.5</v>
      </c>
      <c r="X67" s="36">
        <v>15420.31</v>
      </c>
      <c r="Y67" s="38">
        <v>2.5</v>
      </c>
      <c r="Z67" s="36">
        <v>37372.8</v>
      </c>
    </row>
    <row r="68" spans="1:26" s="18" customFormat="1" ht="12.75">
      <c r="A68" s="31">
        <v>60</v>
      </c>
      <c r="B68" s="33" t="s">
        <v>77</v>
      </c>
      <c r="C68" s="35">
        <v>11</v>
      </c>
      <c r="D68" s="36">
        <v>80465.97</v>
      </c>
      <c r="E68" s="35">
        <v>8</v>
      </c>
      <c r="F68" s="36">
        <v>87461.93</v>
      </c>
      <c r="G68" s="37">
        <v>19</v>
      </c>
      <c r="H68" s="36">
        <v>83411.64</v>
      </c>
      <c r="I68" s="38">
        <v>3</v>
      </c>
      <c r="J68" s="36">
        <v>60590.85</v>
      </c>
      <c r="K68" s="38">
        <v>12</v>
      </c>
      <c r="L68" s="36">
        <v>73585.93</v>
      </c>
      <c r="M68" s="38">
        <v>15</v>
      </c>
      <c r="N68" s="36">
        <v>70986.91</v>
      </c>
      <c r="O68" s="39">
        <v>376.14</v>
      </c>
      <c r="P68" s="36">
        <v>49327.99</v>
      </c>
      <c r="Q68" s="38">
        <v>413.17</v>
      </c>
      <c r="R68" s="36">
        <v>49856.87</v>
      </c>
      <c r="S68" s="38">
        <v>789.31</v>
      </c>
      <c r="T68" s="36">
        <v>49604.84</v>
      </c>
      <c r="U68" s="38">
        <v>823.31</v>
      </c>
      <c r="V68" s="36">
        <v>50774.58</v>
      </c>
      <c r="W68" s="38">
        <v>182.31</v>
      </c>
      <c r="X68" s="36">
        <v>17182.61</v>
      </c>
      <c r="Y68" s="38">
        <v>14.53</v>
      </c>
      <c r="Z68" s="36">
        <v>43985.77</v>
      </c>
    </row>
    <row r="69" spans="1:26" s="18" customFormat="1" ht="12.75">
      <c r="A69" s="31">
        <v>62</v>
      </c>
      <c r="B69" s="33" t="s">
        <v>78</v>
      </c>
      <c r="C69" s="35">
        <v>2.5</v>
      </c>
      <c r="D69" s="36">
        <v>81513.31</v>
      </c>
      <c r="E69" s="35">
        <v>1.5</v>
      </c>
      <c r="F69" s="36">
        <v>99227.03</v>
      </c>
      <c r="G69" s="37">
        <v>4</v>
      </c>
      <c r="H69" s="36">
        <v>88155.96</v>
      </c>
      <c r="I69" s="38">
        <v>2.5</v>
      </c>
      <c r="J69" s="36">
        <v>67626.19</v>
      </c>
      <c r="K69" s="38">
        <v>3</v>
      </c>
      <c r="L69" s="36">
        <v>69832.16</v>
      </c>
      <c r="M69" s="38">
        <v>5.5</v>
      </c>
      <c r="N69" s="36">
        <v>68829.45</v>
      </c>
      <c r="O69" s="39">
        <v>93.3</v>
      </c>
      <c r="P69" s="36">
        <v>49662.2</v>
      </c>
      <c r="Q69" s="38">
        <v>71.97</v>
      </c>
      <c r="R69" s="36">
        <v>52826.35</v>
      </c>
      <c r="S69" s="38">
        <v>165.27</v>
      </c>
      <c r="T69" s="36">
        <v>51040.09</v>
      </c>
      <c r="U69" s="38">
        <v>174.77</v>
      </c>
      <c r="V69" s="36">
        <v>52449.4</v>
      </c>
      <c r="W69" s="38">
        <v>26</v>
      </c>
      <c r="X69" s="36">
        <v>17973.26</v>
      </c>
      <c r="Y69" s="38">
        <v>8</v>
      </c>
      <c r="Z69" s="36">
        <v>47204.92</v>
      </c>
    </row>
    <row r="70" spans="1:26" s="18" customFormat="1" ht="12.75">
      <c r="A70" s="31">
        <v>63</v>
      </c>
      <c r="B70" s="33" t="s">
        <v>79</v>
      </c>
      <c r="C70" s="35">
        <v>2.69</v>
      </c>
      <c r="D70" s="36">
        <v>82963.06</v>
      </c>
      <c r="E70" s="35">
        <v>1.31</v>
      </c>
      <c r="F70" s="36">
        <v>94132.24</v>
      </c>
      <c r="G70" s="37">
        <v>4</v>
      </c>
      <c r="H70" s="36">
        <v>86620.97</v>
      </c>
      <c r="I70" s="38">
        <v>2.69</v>
      </c>
      <c r="J70" s="36">
        <v>71453.59</v>
      </c>
      <c r="K70" s="38">
        <v>2.31</v>
      </c>
      <c r="L70" s="36">
        <v>75816.65</v>
      </c>
      <c r="M70" s="38">
        <v>5</v>
      </c>
      <c r="N70" s="36">
        <v>73469.32</v>
      </c>
      <c r="O70" s="39">
        <v>139.05</v>
      </c>
      <c r="P70" s="36">
        <v>46430.08</v>
      </c>
      <c r="Q70" s="38">
        <v>92.53</v>
      </c>
      <c r="R70" s="36">
        <v>48562.15</v>
      </c>
      <c r="S70" s="38">
        <v>231.58</v>
      </c>
      <c r="T70" s="36">
        <v>47281.97</v>
      </c>
      <c r="U70" s="38">
        <v>240.58</v>
      </c>
      <c r="V70" s="36">
        <v>48480.29</v>
      </c>
      <c r="W70" s="38">
        <v>56</v>
      </c>
      <c r="X70" s="36">
        <v>16715.74</v>
      </c>
      <c r="Y70" s="38">
        <v>0.33</v>
      </c>
      <c r="Z70" s="36">
        <v>45041.61</v>
      </c>
    </row>
    <row r="71" spans="1:26" s="18" customFormat="1" ht="12.75">
      <c r="A71" s="31">
        <v>65</v>
      </c>
      <c r="B71" s="33" t="s">
        <v>80</v>
      </c>
      <c r="C71" s="35">
        <v>2.5</v>
      </c>
      <c r="D71" s="36">
        <v>78085.23</v>
      </c>
      <c r="E71" s="35">
        <v>1.5</v>
      </c>
      <c r="F71" s="36">
        <v>88125.27</v>
      </c>
      <c r="G71" s="37">
        <v>4</v>
      </c>
      <c r="H71" s="36">
        <v>81850.24</v>
      </c>
      <c r="I71" s="38">
        <v>2</v>
      </c>
      <c r="J71" s="36">
        <v>66455.48</v>
      </c>
      <c r="K71" s="38">
        <v>2</v>
      </c>
      <c r="L71" s="36">
        <v>65855.33</v>
      </c>
      <c r="M71" s="38">
        <v>4</v>
      </c>
      <c r="N71" s="36">
        <v>66155.41</v>
      </c>
      <c r="O71" s="39">
        <v>89.2</v>
      </c>
      <c r="P71" s="36">
        <v>42563.99</v>
      </c>
      <c r="Q71" s="38">
        <v>62.96</v>
      </c>
      <c r="R71" s="36">
        <v>40917.29</v>
      </c>
      <c r="S71" s="38">
        <v>152.16</v>
      </c>
      <c r="T71" s="36">
        <v>41882.63</v>
      </c>
      <c r="U71" s="38">
        <v>160.16</v>
      </c>
      <c r="V71" s="36">
        <v>43487.03</v>
      </c>
      <c r="W71" s="38">
        <v>23.88</v>
      </c>
      <c r="X71" s="36">
        <v>16907.73</v>
      </c>
      <c r="Y71" s="38">
        <v>9.55</v>
      </c>
      <c r="Z71" s="36">
        <v>38267</v>
      </c>
    </row>
    <row r="72" spans="1:26" s="18" customFormat="1" ht="12.75">
      <c r="A72" s="31">
        <v>66</v>
      </c>
      <c r="B72" s="33" t="s">
        <v>81</v>
      </c>
      <c r="C72" s="35">
        <v>1</v>
      </c>
      <c r="D72" s="36">
        <v>77000.04</v>
      </c>
      <c r="E72" s="35">
        <v>2</v>
      </c>
      <c r="F72" s="36">
        <v>84970.02</v>
      </c>
      <c r="G72" s="37">
        <v>3</v>
      </c>
      <c r="H72" s="36">
        <v>82313.36</v>
      </c>
      <c r="I72" s="38">
        <v>1.5</v>
      </c>
      <c r="J72" s="36">
        <v>61845.92</v>
      </c>
      <c r="K72" s="38">
        <v>2</v>
      </c>
      <c r="L72" s="36">
        <v>72423.46</v>
      </c>
      <c r="M72" s="38">
        <v>3.5</v>
      </c>
      <c r="N72" s="36">
        <v>67890.23</v>
      </c>
      <c r="O72" s="39">
        <v>61.16</v>
      </c>
      <c r="P72" s="36">
        <v>46756.71</v>
      </c>
      <c r="Q72" s="38">
        <v>54.04</v>
      </c>
      <c r="R72" s="36">
        <v>48509.63</v>
      </c>
      <c r="S72" s="38">
        <v>115.2</v>
      </c>
      <c r="T72" s="36">
        <v>47579</v>
      </c>
      <c r="U72" s="38">
        <v>121.7</v>
      </c>
      <c r="V72" s="36">
        <v>49019.37</v>
      </c>
      <c r="W72" s="38">
        <v>24</v>
      </c>
      <c r="X72" s="36">
        <v>18819.37</v>
      </c>
      <c r="Y72" s="38">
        <v>8</v>
      </c>
      <c r="Z72" s="36">
        <v>34843.06</v>
      </c>
    </row>
    <row r="73" spans="1:26" s="18" customFormat="1" ht="12.75">
      <c r="A73" s="31">
        <v>67</v>
      </c>
      <c r="B73" s="33" t="s">
        <v>82</v>
      </c>
      <c r="C73" s="35">
        <v>4.5</v>
      </c>
      <c r="D73" s="36">
        <v>80560.55</v>
      </c>
      <c r="E73" s="35">
        <v>1.5</v>
      </c>
      <c r="F73" s="36">
        <v>84615.64</v>
      </c>
      <c r="G73" s="37">
        <v>6</v>
      </c>
      <c r="H73" s="36">
        <v>81574.32</v>
      </c>
      <c r="I73" s="38">
        <v>0.25</v>
      </c>
      <c r="J73" s="36">
        <v>64000</v>
      </c>
      <c r="K73" s="38">
        <v>2</v>
      </c>
      <c r="L73" s="36">
        <v>73315</v>
      </c>
      <c r="M73" s="38">
        <v>2.25</v>
      </c>
      <c r="N73" s="36">
        <v>72280</v>
      </c>
      <c r="O73" s="39">
        <v>96</v>
      </c>
      <c r="P73" s="36">
        <v>45149.18</v>
      </c>
      <c r="Q73" s="38">
        <v>77</v>
      </c>
      <c r="R73" s="36">
        <v>47780.94</v>
      </c>
      <c r="S73" s="38">
        <v>173</v>
      </c>
      <c r="T73" s="36">
        <v>46320.54</v>
      </c>
      <c r="U73" s="38">
        <v>181.25</v>
      </c>
      <c r="V73" s="36">
        <v>47809.82</v>
      </c>
      <c r="W73" s="38">
        <v>19</v>
      </c>
      <c r="X73" s="36">
        <v>22514.7</v>
      </c>
      <c r="Y73" s="38">
        <v>11.6</v>
      </c>
      <c r="Z73" s="36">
        <v>40608.79</v>
      </c>
    </row>
    <row r="74" spans="1:26" s="18" customFormat="1" ht="12.75">
      <c r="A74" s="31">
        <v>68</v>
      </c>
      <c r="B74" s="33" t="s">
        <v>83</v>
      </c>
      <c r="C74" s="35">
        <v>8</v>
      </c>
      <c r="D74" s="36">
        <v>87211.7</v>
      </c>
      <c r="E74" s="35">
        <v>2</v>
      </c>
      <c r="F74" s="36">
        <v>100454.1</v>
      </c>
      <c r="G74" s="37">
        <v>10</v>
      </c>
      <c r="H74" s="36">
        <v>89860.18</v>
      </c>
      <c r="I74" s="38">
        <v>3</v>
      </c>
      <c r="J74" s="36">
        <v>70433</v>
      </c>
      <c r="K74" s="38">
        <v>4</v>
      </c>
      <c r="L74" s="36">
        <v>81444.24</v>
      </c>
      <c r="M74" s="38">
        <v>7</v>
      </c>
      <c r="N74" s="36">
        <v>76725.14</v>
      </c>
      <c r="O74" s="39">
        <v>241.5</v>
      </c>
      <c r="P74" s="36">
        <v>48709.68</v>
      </c>
      <c r="Q74" s="38">
        <v>128.67</v>
      </c>
      <c r="R74" s="36">
        <v>50660.65</v>
      </c>
      <c r="S74" s="38">
        <v>370.17</v>
      </c>
      <c r="T74" s="36">
        <v>49387.83</v>
      </c>
      <c r="U74" s="38">
        <v>387.17</v>
      </c>
      <c r="V74" s="36">
        <v>50927.42</v>
      </c>
      <c r="W74" s="38">
        <v>49</v>
      </c>
      <c r="X74" s="36">
        <v>15457.43</v>
      </c>
      <c r="Y74" s="38">
        <v>25</v>
      </c>
      <c r="Z74" s="36">
        <v>50481.42</v>
      </c>
    </row>
    <row r="75" spans="1:26" s="18" customFormat="1" ht="12.75">
      <c r="A75" s="31">
        <v>69</v>
      </c>
      <c r="B75" s="33" t="s">
        <v>84</v>
      </c>
      <c r="C75" s="35">
        <v>5.5</v>
      </c>
      <c r="D75" s="36">
        <v>71125.26</v>
      </c>
      <c r="E75" s="35">
        <v>3.5</v>
      </c>
      <c r="F75" s="36">
        <v>78119.66</v>
      </c>
      <c r="G75" s="37">
        <v>9</v>
      </c>
      <c r="H75" s="36">
        <v>73845.3</v>
      </c>
      <c r="I75" s="38">
        <v>4.5</v>
      </c>
      <c r="J75" s="36">
        <v>62784.31</v>
      </c>
      <c r="K75" s="38">
        <v>2.5</v>
      </c>
      <c r="L75" s="36">
        <v>69580.88</v>
      </c>
      <c r="M75" s="38">
        <v>7</v>
      </c>
      <c r="N75" s="36">
        <v>65211.66</v>
      </c>
      <c r="O75" s="39">
        <v>169.75</v>
      </c>
      <c r="P75" s="36">
        <v>44468.05</v>
      </c>
      <c r="Q75" s="38">
        <v>119.35</v>
      </c>
      <c r="R75" s="36">
        <v>44848.45</v>
      </c>
      <c r="S75" s="38">
        <v>289.1</v>
      </c>
      <c r="T75" s="36">
        <v>44625.1</v>
      </c>
      <c r="U75" s="38">
        <v>305.1</v>
      </c>
      <c r="V75" s="36">
        <v>45959.37</v>
      </c>
      <c r="W75" s="38">
        <v>86</v>
      </c>
      <c r="X75" s="36">
        <v>12850.16</v>
      </c>
      <c r="Y75" s="38">
        <v>13.25</v>
      </c>
      <c r="Z75" s="36">
        <v>39608.93</v>
      </c>
    </row>
    <row r="76" spans="1:26" s="18" customFormat="1" ht="12.75">
      <c r="A76" s="31">
        <v>70</v>
      </c>
      <c r="B76" s="33" t="s">
        <v>85</v>
      </c>
      <c r="C76" s="35">
        <v>6</v>
      </c>
      <c r="D76" s="36">
        <v>68039.52</v>
      </c>
      <c r="E76" s="35">
        <v>1</v>
      </c>
      <c r="F76" s="36">
        <v>76346.04</v>
      </c>
      <c r="G76" s="37">
        <v>7</v>
      </c>
      <c r="H76" s="36">
        <v>69226.17</v>
      </c>
      <c r="I76" s="38">
        <v>1.1</v>
      </c>
      <c r="J76" s="36">
        <v>49377.27</v>
      </c>
      <c r="K76" s="38">
        <v>3</v>
      </c>
      <c r="L76" s="36">
        <v>65336.68</v>
      </c>
      <c r="M76" s="38">
        <v>4.1</v>
      </c>
      <c r="N76" s="36">
        <v>61054.89</v>
      </c>
      <c r="O76" s="39">
        <v>129.38</v>
      </c>
      <c r="P76" s="36">
        <v>41369.06</v>
      </c>
      <c r="Q76" s="38">
        <v>84.05</v>
      </c>
      <c r="R76" s="36">
        <v>45883.54</v>
      </c>
      <c r="S76" s="38">
        <v>213.43</v>
      </c>
      <c r="T76" s="36">
        <v>43146.89</v>
      </c>
      <c r="U76" s="38">
        <v>224.53</v>
      </c>
      <c r="V76" s="36">
        <v>44286.95</v>
      </c>
      <c r="W76" s="38">
        <v>57.42</v>
      </c>
      <c r="X76" s="36">
        <v>15526.61</v>
      </c>
      <c r="Y76" s="38">
        <v>7.28</v>
      </c>
      <c r="Z76" s="36">
        <v>38815.37</v>
      </c>
    </row>
    <row r="77" spans="1:26" s="18" customFormat="1" ht="12.75">
      <c r="A77" s="31">
        <v>71</v>
      </c>
      <c r="B77" s="33" t="s">
        <v>86</v>
      </c>
      <c r="C77" s="35">
        <v>15.2</v>
      </c>
      <c r="D77" s="36">
        <v>76732.51</v>
      </c>
      <c r="E77" s="35">
        <v>6.4</v>
      </c>
      <c r="F77" s="36">
        <v>82076.84</v>
      </c>
      <c r="G77" s="37">
        <v>21.6</v>
      </c>
      <c r="H77" s="36">
        <v>78316.01</v>
      </c>
      <c r="I77" s="38">
        <v>9.4</v>
      </c>
      <c r="J77" s="36">
        <v>57742.09</v>
      </c>
      <c r="K77" s="38">
        <v>8.2</v>
      </c>
      <c r="L77" s="36">
        <v>67021.66</v>
      </c>
      <c r="M77" s="38">
        <v>17.6</v>
      </c>
      <c r="N77" s="36">
        <v>62065.52</v>
      </c>
      <c r="O77" s="39">
        <v>501.1</v>
      </c>
      <c r="P77" s="36">
        <v>43055.87</v>
      </c>
      <c r="Q77" s="38">
        <v>258.56</v>
      </c>
      <c r="R77" s="36">
        <v>42912.17</v>
      </c>
      <c r="S77" s="38">
        <v>759.66</v>
      </c>
      <c r="T77" s="36">
        <v>43006.96</v>
      </c>
      <c r="U77" s="38">
        <v>798.86</v>
      </c>
      <c r="V77" s="36">
        <v>44381.55</v>
      </c>
      <c r="W77" s="38">
        <v>141.49</v>
      </c>
      <c r="X77" s="36">
        <v>10754.23</v>
      </c>
      <c r="Y77" s="38">
        <v>31.2</v>
      </c>
      <c r="Z77" s="36">
        <v>38945.75</v>
      </c>
    </row>
    <row r="78" spans="1:26" s="18" customFormat="1" ht="12.75">
      <c r="A78" s="31">
        <v>72</v>
      </c>
      <c r="B78" s="33" t="s">
        <v>87</v>
      </c>
      <c r="C78" s="35">
        <v>4</v>
      </c>
      <c r="D78" s="36">
        <v>95732.54</v>
      </c>
      <c r="E78" s="35">
        <v>1.5</v>
      </c>
      <c r="F78" s="36">
        <v>89982.04</v>
      </c>
      <c r="G78" s="37">
        <v>5.5</v>
      </c>
      <c r="H78" s="36">
        <v>94164.22</v>
      </c>
      <c r="I78" s="38">
        <v>4.5</v>
      </c>
      <c r="J78" s="36">
        <v>80082.23</v>
      </c>
      <c r="K78" s="38">
        <v>3</v>
      </c>
      <c r="L78" s="36">
        <v>84344.59</v>
      </c>
      <c r="M78" s="38">
        <v>7.5</v>
      </c>
      <c r="N78" s="36">
        <v>81787.17</v>
      </c>
      <c r="O78" s="39">
        <v>186.2</v>
      </c>
      <c r="P78" s="36">
        <v>53859.33</v>
      </c>
      <c r="Q78" s="38">
        <v>137.8</v>
      </c>
      <c r="R78" s="36">
        <v>51430.29</v>
      </c>
      <c r="S78" s="38">
        <v>324</v>
      </c>
      <c r="T78" s="36">
        <v>52826.23</v>
      </c>
      <c r="U78" s="38">
        <v>337</v>
      </c>
      <c r="V78" s="36">
        <v>54145.42</v>
      </c>
      <c r="W78" s="38">
        <v>74.6</v>
      </c>
      <c r="X78" s="36">
        <v>19498.71</v>
      </c>
      <c r="Y78" s="38">
        <v>5.8</v>
      </c>
      <c r="Z78" s="36">
        <v>49793.45</v>
      </c>
    </row>
    <row r="79" spans="1:26" s="18" customFormat="1" ht="12.75">
      <c r="A79" s="31">
        <v>73</v>
      </c>
      <c r="B79" s="33" t="s">
        <v>88</v>
      </c>
      <c r="C79" s="35">
        <v>2</v>
      </c>
      <c r="D79" s="36">
        <v>76023.45</v>
      </c>
      <c r="E79" s="35">
        <v>1</v>
      </c>
      <c r="F79" s="36">
        <v>81995</v>
      </c>
      <c r="G79" s="37">
        <v>3</v>
      </c>
      <c r="H79" s="36">
        <v>78013.97</v>
      </c>
      <c r="I79" s="38">
        <v>3.75</v>
      </c>
      <c r="J79" s="36">
        <v>60621.6</v>
      </c>
      <c r="K79" s="38">
        <v>2</v>
      </c>
      <c r="L79" s="36">
        <v>69455</v>
      </c>
      <c r="M79" s="38">
        <v>5.75</v>
      </c>
      <c r="N79" s="36">
        <v>63694.09</v>
      </c>
      <c r="O79" s="39">
        <v>122.5</v>
      </c>
      <c r="P79" s="36">
        <v>43647.28</v>
      </c>
      <c r="Q79" s="38">
        <v>83.45</v>
      </c>
      <c r="R79" s="36">
        <v>38066.52</v>
      </c>
      <c r="S79" s="38">
        <v>205.95</v>
      </c>
      <c r="T79" s="36">
        <v>41385.98</v>
      </c>
      <c r="U79" s="38">
        <v>214.7</v>
      </c>
      <c r="V79" s="36">
        <v>42495.23</v>
      </c>
      <c r="W79" s="38">
        <v>31</v>
      </c>
      <c r="X79" s="36">
        <v>18903.38</v>
      </c>
      <c r="Y79" s="38">
        <v>15</v>
      </c>
      <c r="Z79" s="36">
        <v>42557.64</v>
      </c>
    </row>
    <row r="80" spans="1:26" s="18" customFormat="1" ht="12.75">
      <c r="A80" s="31">
        <v>74</v>
      </c>
      <c r="B80" s="33" t="s">
        <v>89</v>
      </c>
      <c r="C80" s="35">
        <v>6</v>
      </c>
      <c r="D80" s="36">
        <v>86145.52</v>
      </c>
      <c r="E80" s="35">
        <v>4</v>
      </c>
      <c r="F80" s="36">
        <v>81012.39</v>
      </c>
      <c r="G80" s="37">
        <v>10</v>
      </c>
      <c r="H80" s="36">
        <v>84092.27</v>
      </c>
      <c r="I80" s="38">
        <v>7</v>
      </c>
      <c r="J80" s="36">
        <v>59128.19</v>
      </c>
      <c r="K80" s="38">
        <v>4</v>
      </c>
      <c r="L80" s="36">
        <v>73523.81</v>
      </c>
      <c r="M80" s="38">
        <v>11</v>
      </c>
      <c r="N80" s="36">
        <v>64362.96</v>
      </c>
      <c r="O80" s="39">
        <v>287.2</v>
      </c>
      <c r="P80" s="36">
        <v>51780.2</v>
      </c>
      <c r="Q80" s="38">
        <v>180.35</v>
      </c>
      <c r="R80" s="36">
        <v>51742.41</v>
      </c>
      <c r="S80" s="38">
        <v>467.55</v>
      </c>
      <c r="T80" s="36">
        <v>51765.62</v>
      </c>
      <c r="U80" s="38">
        <v>488.55</v>
      </c>
      <c r="V80" s="36">
        <v>52710.95</v>
      </c>
      <c r="W80" s="38">
        <v>60.5</v>
      </c>
      <c r="X80" s="36">
        <v>20210.99</v>
      </c>
      <c r="Y80" s="38">
        <v>9</v>
      </c>
      <c r="Z80" s="36">
        <v>55853.82</v>
      </c>
    </row>
    <row r="81" spans="1:26" s="18" customFormat="1" ht="12.75">
      <c r="A81" s="31">
        <v>75</v>
      </c>
      <c r="B81" s="33" t="s">
        <v>90</v>
      </c>
      <c r="C81" s="35">
        <v>73.66</v>
      </c>
      <c r="D81" s="36">
        <v>124210.29</v>
      </c>
      <c r="E81" s="35">
        <v>17.83</v>
      </c>
      <c r="F81" s="36">
        <v>163268.27</v>
      </c>
      <c r="G81" s="37">
        <v>91.49</v>
      </c>
      <c r="H81" s="36">
        <v>131822.09</v>
      </c>
      <c r="I81" s="38">
        <v>65.8</v>
      </c>
      <c r="J81" s="36">
        <v>92214.05</v>
      </c>
      <c r="K81" s="38">
        <v>67.64</v>
      </c>
      <c r="L81" s="36">
        <v>102055.88</v>
      </c>
      <c r="M81" s="38">
        <v>133.44</v>
      </c>
      <c r="N81" s="36">
        <v>97202.82</v>
      </c>
      <c r="O81" s="39">
        <v>3527.22</v>
      </c>
      <c r="P81" s="36">
        <v>62433.67</v>
      </c>
      <c r="Q81" s="38">
        <v>1892.8</v>
      </c>
      <c r="R81" s="36">
        <v>65547.06</v>
      </c>
      <c r="S81" s="38">
        <v>5420.02</v>
      </c>
      <c r="T81" s="36">
        <v>63520.94</v>
      </c>
      <c r="U81" s="38">
        <v>5644.95</v>
      </c>
      <c r="V81" s="36">
        <v>65424.12</v>
      </c>
      <c r="W81" s="38">
        <v>532.27</v>
      </c>
      <c r="X81" s="36">
        <v>23296.13</v>
      </c>
      <c r="Y81" s="38">
        <v>46.7</v>
      </c>
      <c r="Z81" s="36">
        <v>74073.73</v>
      </c>
    </row>
    <row r="82" spans="1:26" s="18" customFormat="1" ht="12.75">
      <c r="A82" s="31">
        <v>77</v>
      </c>
      <c r="B82" s="33" t="s">
        <v>91</v>
      </c>
      <c r="C82" s="35">
        <v>7</v>
      </c>
      <c r="D82" s="36">
        <v>81339.12</v>
      </c>
      <c r="E82" s="35">
        <v>1</v>
      </c>
      <c r="F82" s="36">
        <v>85883.31</v>
      </c>
      <c r="G82" s="37">
        <v>8</v>
      </c>
      <c r="H82" s="36">
        <v>81907.14</v>
      </c>
      <c r="I82" s="38">
        <v>6</v>
      </c>
      <c r="J82" s="36">
        <v>58201.21</v>
      </c>
      <c r="K82" s="38">
        <v>4</v>
      </c>
      <c r="L82" s="36">
        <v>68453.76</v>
      </c>
      <c r="M82" s="38">
        <v>10</v>
      </c>
      <c r="N82" s="36">
        <v>62302.23</v>
      </c>
      <c r="O82" s="39">
        <v>235</v>
      </c>
      <c r="P82" s="36">
        <v>44288.43</v>
      </c>
      <c r="Q82" s="38">
        <v>141.11</v>
      </c>
      <c r="R82" s="36">
        <v>45712.77</v>
      </c>
      <c r="S82" s="38">
        <v>376.11</v>
      </c>
      <c r="T82" s="36">
        <v>44822.82</v>
      </c>
      <c r="U82" s="38">
        <v>394.11</v>
      </c>
      <c r="V82" s="36">
        <v>46019.1</v>
      </c>
      <c r="W82" s="38">
        <v>86</v>
      </c>
      <c r="X82" s="36">
        <v>15568.84</v>
      </c>
      <c r="Y82" s="38">
        <v>9.5</v>
      </c>
      <c r="Z82" s="36">
        <v>40111.58</v>
      </c>
    </row>
    <row r="83" spans="1:26" s="18" customFormat="1" ht="12.75">
      <c r="A83" s="31">
        <v>78</v>
      </c>
      <c r="B83" s="33" t="s">
        <v>92</v>
      </c>
      <c r="C83" s="35">
        <v>1</v>
      </c>
      <c r="D83" s="36">
        <v>86274</v>
      </c>
      <c r="E83" s="35">
        <v>1</v>
      </c>
      <c r="F83" s="36">
        <v>95750.04</v>
      </c>
      <c r="G83" s="37">
        <v>2</v>
      </c>
      <c r="H83" s="36">
        <v>91012.02</v>
      </c>
      <c r="I83" s="38">
        <v>1</v>
      </c>
      <c r="J83" s="36">
        <v>70041</v>
      </c>
      <c r="K83" s="38">
        <v>1.1</v>
      </c>
      <c r="L83" s="36">
        <v>84517.08</v>
      </c>
      <c r="M83" s="38">
        <v>2.1</v>
      </c>
      <c r="N83" s="36">
        <v>77623.71</v>
      </c>
      <c r="O83" s="39">
        <v>44.04</v>
      </c>
      <c r="P83" s="36">
        <v>49568.51</v>
      </c>
      <c r="Q83" s="38">
        <v>37.24</v>
      </c>
      <c r="R83" s="36">
        <v>54021.7</v>
      </c>
      <c r="S83" s="38">
        <v>81.28</v>
      </c>
      <c r="T83" s="36">
        <v>51608.82</v>
      </c>
      <c r="U83" s="38">
        <v>85.38</v>
      </c>
      <c r="V83" s="36">
        <v>53171.69</v>
      </c>
      <c r="W83" s="38">
        <v>19.5</v>
      </c>
      <c r="X83" s="36">
        <v>19395.7</v>
      </c>
      <c r="Y83" s="38">
        <v>1.6</v>
      </c>
      <c r="Z83" s="36">
        <v>45375.94</v>
      </c>
    </row>
    <row r="84" spans="1:26" s="18" customFormat="1" ht="12.75">
      <c r="A84" s="31">
        <v>79</v>
      </c>
      <c r="B84" s="33" t="s">
        <v>93</v>
      </c>
      <c r="C84" s="35">
        <v>1.67</v>
      </c>
      <c r="D84" s="36">
        <v>80805.77</v>
      </c>
      <c r="E84" s="35">
        <v>1.33</v>
      </c>
      <c r="F84" s="36">
        <v>87117.59</v>
      </c>
      <c r="G84" s="37">
        <v>3</v>
      </c>
      <c r="H84" s="36">
        <v>83604.01</v>
      </c>
      <c r="I84" s="38">
        <v>2</v>
      </c>
      <c r="J84" s="36">
        <v>53157.66</v>
      </c>
      <c r="K84" s="38">
        <v>1.66</v>
      </c>
      <c r="L84" s="36">
        <v>68846.86</v>
      </c>
      <c r="M84" s="38">
        <v>3.66</v>
      </c>
      <c r="N84" s="36">
        <v>60273.53</v>
      </c>
      <c r="O84" s="39">
        <v>58.17</v>
      </c>
      <c r="P84" s="36">
        <v>45966.26</v>
      </c>
      <c r="Q84" s="38">
        <v>38.37</v>
      </c>
      <c r="R84" s="36">
        <v>53238.08</v>
      </c>
      <c r="S84" s="38">
        <v>96.54</v>
      </c>
      <c r="T84" s="36">
        <v>48856.45</v>
      </c>
      <c r="U84" s="38">
        <v>103.2</v>
      </c>
      <c r="V84" s="36">
        <v>50271.47</v>
      </c>
      <c r="W84" s="38">
        <v>15.03</v>
      </c>
      <c r="X84" s="36">
        <v>20301.68</v>
      </c>
      <c r="Y84" s="38">
        <v>1.42</v>
      </c>
      <c r="Z84" s="36">
        <v>42915.21</v>
      </c>
    </row>
    <row r="85" spans="1:26" s="18" customFormat="1" ht="12.75">
      <c r="A85" s="31">
        <v>80</v>
      </c>
      <c r="B85" s="33" t="s">
        <v>94</v>
      </c>
      <c r="C85" s="35">
        <v>18.78</v>
      </c>
      <c r="D85" s="36">
        <v>91982.59</v>
      </c>
      <c r="E85" s="35">
        <v>8</v>
      </c>
      <c r="F85" s="36">
        <v>106527.4</v>
      </c>
      <c r="G85" s="37">
        <v>26.78</v>
      </c>
      <c r="H85" s="36">
        <v>96327.57</v>
      </c>
      <c r="I85" s="38">
        <v>11.34</v>
      </c>
      <c r="J85" s="36">
        <v>67822.26</v>
      </c>
      <c r="K85" s="38">
        <v>13.42</v>
      </c>
      <c r="L85" s="36">
        <v>77409.94</v>
      </c>
      <c r="M85" s="38">
        <v>24.76</v>
      </c>
      <c r="N85" s="36">
        <v>73018.82</v>
      </c>
      <c r="O85" s="39">
        <v>529.36</v>
      </c>
      <c r="P85" s="36">
        <v>49205.81</v>
      </c>
      <c r="Q85" s="38">
        <v>643.08</v>
      </c>
      <c r="R85" s="36">
        <v>50140.9</v>
      </c>
      <c r="S85" s="38">
        <v>1172.44</v>
      </c>
      <c r="T85" s="36">
        <v>49718.7</v>
      </c>
      <c r="U85" s="38">
        <v>1223.98</v>
      </c>
      <c r="V85" s="36">
        <v>51209.82</v>
      </c>
      <c r="W85" s="38">
        <v>278.13</v>
      </c>
      <c r="X85" s="36">
        <v>18155.05</v>
      </c>
      <c r="Y85" s="38">
        <v>8.98</v>
      </c>
      <c r="Z85" s="36">
        <v>44489.52</v>
      </c>
    </row>
    <row r="86" spans="1:26" s="18" customFormat="1" ht="12.75">
      <c r="A86" s="31">
        <v>81</v>
      </c>
      <c r="B86" s="33" t="s">
        <v>95</v>
      </c>
      <c r="C86" s="35">
        <v>5.75</v>
      </c>
      <c r="D86" s="36">
        <v>79989.13</v>
      </c>
      <c r="E86" s="35">
        <v>1.5</v>
      </c>
      <c r="F86" s="36">
        <v>86313.59</v>
      </c>
      <c r="G86" s="37">
        <v>7.25</v>
      </c>
      <c r="H86" s="36">
        <v>81297.64</v>
      </c>
      <c r="I86" s="38">
        <v>0.65</v>
      </c>
      <c r="J86" s="36">
        <v>63705.77</v>
      </c>
      <c r="K86" s="38">
        <v>3.5</v>
      </c>
      <c r="L86" s="36">
        <v>60807.56</v>
      </c>
      <c r="M86" s="38">
        <v>4.15</v>
      </c>
      <c r="N86" s="36">
        <v>61261.5</v>
      </c>
      <c r="O86" s="39">
        <v>139.05</v>
      </c>
      <c r="P86" s="36">
        <v>46953.02</v>
      </c>
      <c r="Q86" s="38">
        <v>112.5</v>
      </c>
      <c r="R86" s="36">
        <v>48252.9</v>
      </c>
      <c r="S86" s="38">
        <v>251.55</v>
      </c>
      <c r="T86" s="36">
        <v>47534.37</v>
      </c>
      <c r="U86" s="38">
        <v>262.95</v>
      </c>
      <c r="V86" s="36">
        <v>48681.93</v>
      </c>
      <c r="W86" s="38">
        <v>35.5</v>
      </c>
      <c r="X86" s="36">
        <v>15376.62</v>
      </c>
      <c r="Y86" s="38">
        <v>8</v>
      </c>
      <c r="Z86" s="36">
        <v>47068.48</v>
      </c>
    </row>
    <row r="87" spans="1:26" s="18" customFormat="1" ht="12.75">
      <c r="A87" s="31">
        <v>82</v>
      </c>
      <c r="B87" s="33" t="s">
        <v>96</v>
      </c>
      <c r="C87" s="35">
        <v>15</v>
      </c>
      <c r="D87" s="36">
        <v>85303.49</v>
      </c>
      <c r="E87" s="35">
        <v>8</v>
      </c>
      <c r="F87" s="36">
        <v>91823.53</v>
      </c>
      <c r="G87" s="37">
        <v>23</v>
      </c>
      <c r="H87" s="36">
        <v>87571.33</v>
      </c>
      <c r="I87" s="38">
        <v>6</v>
      </c>
      <c r="J87" s="36">
        <v>67563.09</v>
      </c>
      <c r="K87" s="38">
        <v>17</v>
      </c>
      <c r="L87" s="36">
        <v>74661.1</v>
      </c>
      <c r="M87" s="38">
        <v>23</v>
      </c>
      <c r="N87" s="36">
        <v>72809.45</v>
      </c>
      <c r="O87" s="39">
        <v>489.83</v>
      </c>
      <c r="P87" s="36">
        <v>47757.63</v>
      </c>
      <c r="Q87" s="38">
        <v>451.67</v>
      </c>
      <c r="R87" s="36">
        <v>50106.63</v>
      </c>
      <c r="S87" s="38">
        <v>941.5</v>
      </c>
      <c r="T87" s="36">
        <v>48884.53</v>
      </c>
      <c r="U87" s="38">
        <v>987.5</v>
      </c>
      <c r="V87" s="36">
        <v>50342.83</v>
      </c>
      <c r="W87" s="38">
        <v>164</v>
      </c>
      <c r="X87" s="36">
        <v>16108.44</v>
      </c>
      <c r="Y87" s="38">
        <v>25.95</v>
      </c>
      <c r="Z87" s="36">
        <v>48403.84</v>
      </c>
    </row>
    <row r="88" spans="1:26" s="18" customFormat="1" ht="12.75">
      <c r="A88" s="31">
        <v>83</v>
      </c>
      <c r="B88" s="33" t="s">
        <v>97</v>
      </c>
      <c r="C88" s="35">
        <v>6</v>
      </c>
      <c r="D88" s="36">
        <v>69194.5</v>
      </c>
      <c r="E88" s="35">
        <v>4</v>
      </c>
      <c r="F88" s="36">
        <v>72199.71</v>
      </c>
      <c r="G88" s="37">
        <v>10</v>
      </c>
      <c r="H88" s="36">
        <v>70396.58</v>
      </c>
      <c r="I88" s="38">
        <v>8</v>
      </c>
      <c r="J88" s="36">
        <v>53732.48</v>
      </c>
      <c r="K88" s="38">
        <v>4</v>
      </c>
      <c r="L88" s="36">
        <v>60515.98</v>
      </c>
      <c r="M88" s="38">
        <v>12</v>
      </c>
      <c r="N88" s="36">
        <v>55993.65</v>
      </c>
      <c r="O88" s="39">
        <v>210.95</v>
      </c>
      <c r="P88" s="36">
        <v>37839.76</v>
      </c>
      <c r="Q88" s="38">
        <v>133.44</v>
      </c>
      <c r="R88" s="36">
        <v>40844.39</v>
      </c>
      <c r="S88" s="38">
        <v>344.39</v>
      </c>
      <c r="T88" s="36">
        <v>39003.96</v>
      </c>
      <c r="U88" s="38">
        <v>366.39</v>
      </c>
      <c r="V88" s="36">
        <v>40417.21</v>
      </c>
      <c r="W88" s="38">
        <v>56.83</v>
      </c>
      <c r="X88" s="36">
        <v>12541.82</v>
      </c>
      <c r="Y88" s="38">
        <v>27.83</v>
      </c>
      <c r="Z88" s="36">
        <v>30990.72</v>
      </c>
    </row>
    <row r="89" spans="1:26" s="18" customFormat="1" ht="12.75">
      <c r="A89" s="31">
        <v>84</v>
      </c>
      <c r="B89" s="33" t="s">
        <v>98</v>
      </c>
      <c r="C89" s="35">
        <v>8</v>
      </c>
      <c r="D89" s="36">
        <v>74064.25</v>
      </c>
      <c r="E89" s="35">
        <v>5</v>
      </c>
      <c r="F89" s="36">
        <v>81631.99</v>
      </c>
      <c r="G89" s="37">
        <v>13</v>
      </c>
      <c r="H89" s="36">
        <v>76974.92</v>
      </c>
      <c r="I89" s="38">
        <v>0</v>
      </c>
      <c r="J89" s="36">
        <v>0</v>
      </c>
      <c r="K89" s="38">
        <v>3</v>
      </c>
      <c r="L89" s="36">
        <v>64733.36</v>
      </c>
      <c r="M89" s="38">
        <v>3</v>
      </c>
      <c r="N89" s="36">
        <v>64733.36</v>
      </c>
      <c r="O89" s="39">
        <v>210</v>
      </c>
      <c r="P89" s="36">
        <v>45093.77</v>
      </c>
      <c r="Q89" s="38">
        <v>115</v>
      </c>
      <c r="R89" s="36">
        <v>48677.3</v>
      </c>
      <c r="S89" s="38">
        <v>325</v>
      </c>
      <c r="T89" s="36">
        <v>46361.79</v>
      </c>
      <c r="U89" s="38">
        <v>341</v>
      </c>
      <c r="V89" s="36">
        <v>47690.48</v>
      </c>
      <c r="W89" s="38">
        <v>26</v>
      </c>
      <c r="X89" s="36">
        <v>23673.47</v>
      </c>
      <c r="Y89" s="38">
        <v>7</v>
      </c>
      <c r="Z89" s="36">
        <v>26686.02</v>
      </c>
    </row>
    <row r="90" spans="1:26" s="18" customFormat="1" ht="12.75">
      <c r="A90" s="31">
        <v>85</v>
      </c>
      <c r="B90" s="33" t="s">
        <v>99</v>
      </c>
      <c r="C90" s="35">
        <v>6</v>
      </c>
      <c r="D90" s="36">
        <v>88148.09</v>
      </c>
      <c r="E90" s="35">
        <v>4</v>
      </c>
      <c r="F90" s="36">
        <v>101340.1</v>
      </c>
      <c r="G90" s="37">
        <v>10</v>
      </c>
      <c r="H90" s="36">
        <v>93424.89</v>
      </c>
      <c r="I90" s="38">
        <v>8</v>
      </c>
      <c r="J90" s="36">
        <v>77430.67</v>
      </c>
      <c r="K90" s="38">
        <v>4</v>
      </c>
      <c r="L90" s="36">
        <v>85922.76</v>
      </c>
      <c r="M90" s="38">
        <v>12</v>
      </c>
      <c r="N90" s="36">
        <v>80261.37</v>
      </c>
      <c r="O90" s="39">
        <v>352.4</v>
      </c>
      <c r="P90" s="36">
        <v>46794.89</v>
      </c>
      <c r="Q90" s="38">
        <v>169.5</v>
      </c>
      <c r="R90" s="36">
        <v>48731.55</v>
      </c>
      <c r="S90" s="38">
        <v>521.9</v>
      </c>
      <c r="T90" s="36">
        <v>47423.87</v>
      </c>
      <c r="U90" s="38">
        <v>543.9</v>
      </c>
      <c r="V90" s="36">
        <v>48994.12</v>
      </c>
      <c r="W90" s="38">
        <v>117</v>
      </c>
      <c r="X90" s="36">
        <v>16547.11</v>
      </c>
      <c r="Y90" s="38">
        <v>5</v>
      </c>
      <c r="Z90" s="36">
        <v>52088.06</v>
      </c>
    </row>
    <row r="91" spans="1:26" s="18" customFormat="1" ht="12.75">
      <c r="A91" s="31">
        <v>86</v>
      </c>
      <c r="B91" s="33" t="s">
        <v>100</v>
      </c>
      <c r="C91" s="35">
        <v>9</v>
      </c>
      <c r="D91" s="36">
        <v>76932.35</v>
      </c>
      <c r="E91" s="35">
        <v>5.13</v>
      </c>
      <c r="F91" s="36">
        <v>80781.75</v>
      </c>
      <c r="G91" s="37">
        <v>14.13</v>
      </c>
      <c r="H91" s="36">
        <v>78329.9</v>
      </c>
      <c r="I91" s="38">
        <v>3.59</v>
      </c>
      <c r="J91" s="36">
        <v>68390.26</v>
      </c>
      <c r="K91" s="38">
        <v>3.33</v>
      </c>
      <c r="L91" s="36">
        <v>73546.06</v>
      </c>
      <c r="M91" s="38">
        <v>6.92</v>
      </c>
      <c r="N91" s="36">
        <v>70871.3</v>
      </c>
      <c r="O91" s="39">
        <v>255.12</v>
      </c>
      <c r="P91" s="36">
        <v>42594.89</v>
      </c>
      <c r="Q91" s="38">
        <v>170.03</v>
      </c>
      <c r="R91" s="36">
        <v>44164.97</v>
      </c>
      <c r="S91" s="38">
        <v>425.15</v>
      </c>
      <c r="T91" s="36">
        <v>43222.81</v>
      </c>
      <c r="U91" s="38">
        <v>446.2</v>
      </c>
      <c r="V91" s="36">
        <v>44763.36</v>
      </c>
      <c r="W91" s="38">
        <v>58.6</v>
      </c>
      <c r="X91" s="36">
        <v>15656.73</v>
      </c>
      <c r="Y91" s="38">
        <v>12.19</v>
      </c>
      <c r="Z91" s="36">
        <v>38978.93</v>
      </c>
    </row>
    <row r="92" spans="1:26" s="18" customFormat="1" ht="12.75">
      <c r="A92" s="31">
        <v>87</v>
      </c>
      <c r="B92" s="33" t="s">
        <v>101</v>
      </c>
      <c r="C92" s="35">
        <v>4</v>
      </c>
      <c r="D92" s="36">
        <v>75089.48</v>
      </c>
      <c r="E92" s="35">
        <v>2</v>
      </c>
      <c r="F92" s="36">
        <v>88579.5</v>
      </c>
      <c r="G92" s="37">
        <v>6</v>
      </c>
      <c r="H92" s="36">
        <v>79586.15</v>
      </c>
      <c r="I92" s="38">
        <v>2</v>
      </c>
      <c r="J92" s="36">
        <v>52439.21</v>
      </c>
      <c r="K92" s="38">
        <v>4</v>
      </c>
      <c r="L92" s="36">
        <v>65757.28</v>
      </c>
      <c r="M92" s="38">
        <v>6</v>
      </c>
      <c r="N92" s="36">
        <v>61317.92</v>
      </c>
      <c r="O92" s="39">
        <v>134.07</v>
      </c>
      <c r="P92" s="36">
        <v>43047.25</v>
      </c>
      <c r="Q92" s="38">
        <v>71.65</v>
      </c>
      <c r="R92" s="36">
        <v>48134.99</v>
      </c>
      <c r="S92" s="38">
        <v>205.72</v>
      </c>
      <c r="T92" s="36">
        <v>44819.25</v>
      </c>
      <c r="U92" s="38">
        <v>217.72</v>
      </c>
      <c r="V92" s="36">
        <v>46232.04</v>
      </c>
      <c r="W92" s="38">
        <v>31.46</v>
      </c>
      <c r="X92" s="36">
        <v>16010.57</v>
      </c>
      <c r="Y92" s="38">
        <v>12.33</v>
      </c>
      <c r="Z92" s="36">
        <v>33675.84</v>
      </c>
    </row>
    <row r="93" spans="1:26" s="18" customFormat="1" ht="12.75">
      <c r="A93" s="31">
        <v>88</v>
      </c>
      <c r="B93" s="33" t="s">
        <v>102</v>
      </c>
      <c r="C93" s="35">
        <v>22.53</v>
      </c>
      <c r="D93" s="36">
        <v>107090.65</v>
      </c>
      <c r="E93" s="35">
        <v>9.47</v>
      </c>
      <c r="F93" s="36">
        <v>120316.96</v>
      </c>
      <c r="G93" s="37">
        <v>32</v>
      </c>
      <c r="H93" s="36">
        <v>111004.81</v>
      </c>
      <c r="I93" s="38">
        <v>18.53</v>
      </c>
      <c r="J93" s="36">
        <v>82309.01</v>
      </c>
      <c r="K93" s="38">
        <v>17.92</v>
      </c>
      <c r="L93" s="36">
        <v>85862.4</v>
      </c>
      <c r="M93" s="38">
        <v>36.45</v>
      </c>
      <c r="N93" s="36">
        <v>84055.97</v>
      </c>
      <c r="O93" s="39">
        <v>976.71</v>
      </c>
      <c r="P93" s="36">
        <v>53277.83</v>
      </c>
      <c r="Q93" s="38">
        <v>681</v>
      </c>
      <c r="R93" s="36">
        <v>55357.9</v>
      </c>
      <c r="S93" s="38">
        <v>1657.71</v>
      </c>
      <c r="T93" s="36">
        <v>54132.34</v>
      </c>
      <c r="U93" s="38">
        <v>1726.16</v>
      </c>
      <c r="V93" s="36">
        <v>55818.53</v>
      </c>
      <c r="W93" s="38">
        <v>275.8</v>
      </c>
      <c r="X93" s="36">
        <v>27829.78</v>
      </c>
      <c r="Y93" s="38">
        <v>35.4</v>
      </c>
      <c r="Z93" s="36">
        <v>75655.75</v>
      </c>
    </row>
    <row r="94" spans="1:26" s="18" customFormat="1" ht="12.75">
      <c r="A94" s="31">
        <v>89</v>
      </c>
      <c r="B94" s="33" t="s">
        <v>103</v>
      </c>
      <c r="C94" s="35">
        <v>22.32</v>
      </c>
      <c r="D94" s="36">
        <v>105018.07</v>
      </c>
      <c r="E94" s="35">
        <v>11.56</v>
      </c>
      <c r="F94" s="36">
        <v>105479.15</v>
      </c>
      <c r="G94" s="37">
        <v>33.88</v>
      </c>
      <c r="H94" s="36">
        <v>105175.39</v>
      </c>
      <c r="I94" s="38">
        <v>21.57</v>
      </c>
      <c r="J94" s="36">
        <v>86412.93</v>
      </c>
      <c r="K94" s="38">
        <v>28.71</v>
      </c>
      <c r="L94" s="36">
        <v>86418.48</v>
      </c>
      <c r="M94" s="38">
        <v>50.28</v>
      </c>
      <c r="N94" s="36">
        <v>86416.1</v>
      </c>
      <c r="O94" s="39">
        <v>974.87</v>
      </c>
      <c r="P94" s="36">
        <v>52886.1</v>
      </c>
      <c r="Q94" s="38">
        <v>955.35</v>
      </c>
      <c r="R94" s="36">
        <v>53728.33</v>
      </c>
      <c r="S94" s="38">
        <v>1930.22</v>
      </c>
      <c r="T94" s="36">
        <v>53302.96</v>
      </c>
      <c r="U94" s="38">
        <v>2014.38</v>
      </c>
      <c r="V94" s="36">
        <v>55001.93</v>
      </c>
      <c r="W94" s="38">
        <v>436.54</v>
      </c>
      <c r="X94" s="36">
        <v>15481.65</v>
      </c>
      <c r="Y94" s="38">
        <v>64.59</v>
      </c>
      <c r="Z94" s="36">
        <v>46798.31</v>
      </c>
    </row>
    <row r="95" spans="1:26" s="18" customFormat="1" ht="12.75">
      <c r="A95" s="31">
        <v>90</v>
      </c>
      <c r="B95" s="33" t="s">
        <v>104</v>
      </c>
      <c r="C95" s="35">
        <v>1.75</v>
      </c>
      <c r="D95" s="36">
        <v>85371.87</v>
      </c>
      <c r="E95" s="35">
        <v>1.25</v>
      </c>
      <c r="F95" s="36">
        <v>98554.22</v>
      </c>
      <c r="G95" s="37">
        <v>3</v>
      </c>
      <c r="H95" s="36">
        <v>90864.52</v>
      </c>
      <c r="I95" s="38">
        <v>1.75</v>
      </c>
      <c r="J95" s="36">
        <v>58539.02</v>
      </c>
      <c r="K95" s="38">
        <v>1.25</v>
      </c>
      <c r="L95" s="36">
        <v>77079.07</v>
      </c>
      <c r="M95" s="38">
        <v>3</v>
      </c>
      <c r="N95" s="36">
        <v>66264.04</v>
      </c>
      <c r="O95" s="39">
        <v>58.77</v>
      </c>
      <c r="P95" s="36">
        <v>49512.43</v>
      </c>
      <c r="Q95" s="38">
        <v>52.89</v>
      </c>
      <c r="R95" s="36">
        <v>52997.19</v>
      </c>
      <c r="S95" s="38">
        <v>111.66</v>
      </c>
      <c r="T95" s="36">
        <v>51163.06</v>
      </c>
      <c r="U95" s="38">
        <v>117.66</v>
      </c>
      <c r="V95" s="36">
        <v>52560.36</v>
      </c>
      <c r="W95" s="38">
        <v>24</v>
      </c>
      <c r="X95" s="36">
        <v>20130.29</v>
      </c>
      <c r="Y95" s="38">
        <v>4</v>
      </c>
      <c r="Z95" s="36">
        <v>41252.48</v>
      </c>
    </row>
    <row r="96" spans="1:26" s="18" customFormat="1" ht="12.75">
      <c r="A96" s="31">
        <v>91</v>
      </c>
      <c r="B96" s="33" t="s">
        <v>105</v>
      </c>
      <c r="C96" s="35">
        <v>1.66</v>
      </c>
      <c r="D96" s="36">
        <v>96781.11</v>
      </c>
      <c r="E96" s="35">
        <v>1.33</v>
      </c>
      <c r="F96" s="36">
        <v>77948.36</v>
      </c>
      <c r="G96" s="37">
        <v>2.99</v>
      </c>
      <c r="H96" s="36">
        <v>88404</v>
      </c>
      <c r="I96" s="38">
        <v>1.66</v>
      </c>
      <c r="J96" s="36">
        <v>76328.63</v>
      </c>
      <c r="K96" s="38">
        <v>1.33</v>
      </c>
      <c r="L96" s="36">
        <v>67145.15</v>
      </c>
      <c r="M96" s="38">
        <v>2.99</v>
      </c>
      <c r="N96" s="36">
        <v>72243.67</v>
      </c>
      <c r="O96" s="39">
        <v>65.39</v>
      </c>
      <c r="P96" s="36">
        <v>44401.1</v>
      </c>
      <c r="Q96" s="38">
        <v>37.17</v>
      </c>
      <c r="R96" s="36">
        <v>59577.24</v>
      </c>
      <c r="S96" s="38">
        <v>102.56</v>
      </c>
      <c r="T96" s="36">
        <v>49901.27</v>
      </c>
      <c r="U96" s="38">
        <v>108.54</v>
      </c>
      <c r="V96" s="36">
        <v>51577.4</v>
      </c>
      <c r="W96" s="38">
        <v>28</v>
      </c>
      <c r="X96" s="36">
        <v>18466.16</v>
      </c>
      <c r="Y96" s="38">
        <v>1.85</v>
      </c>
      <c r="Z96" s="36">
        <v>67765.88</v>
      </c>
    </row>
    <row r="97" spans="1:26" s="18" customFormat="1" ht="12.75">
      <c r="A97" s="31">
        <v>92</v>
      </c>
      <c r="B97" s="33" t="s">
        <v>106</v>
      </c>
      <c r="C97" s="35">
        <v>13</v>
      </c>
      <c r="D97" s="36">
        <v>64691.87</v>
      </c>
      <c r="E97" s="35">
        <v>4</v>
      </c>
      <c r="F97" s="36">
        <v>80340.4</v>
      </c>
      <c r="G97" s="37">
        <v>17</v>
      </c>
      <c r="H97" s="36">
        <v>68373.88</v>
      </c>
      <c r="I97" s="38">
        <v>6</v>
      </c>
      <c r="J97" s="36">
        <v>47623.32</v>
      </c>
      <c r="K97" s="38">
        <v>3</v>
      </c>
      <c r="L97" s="36">
        <v>66442.44</v>
      </c>
      <c r="M97" s="38">
        <v>9</v>
      </c>
      <c r="N97" s="36">
        <v>53896.36</v>
      </c>
      <c r="O97" s="39">
        <v>390.75</v>
      </c>
      <c r="P97" s="36">
        <v>35534.96</v>
      </c>
      <c r="Q97" s="38">
        <v>174.5</v>
      </c>
      <c r="R97" s="36">
        <v>41897.31</v>
      </c>
      <c r="S97" s="38">
        <v>565.25</v>
      </c>
      <c r="T97" s="36">
        <v>37499.1</v>
      </c>
      <c r="U97" s="38">
        <v>591.25</v>
      </c>
      <c r="V97" s="36">
        <v>38636.43</v>
      </c>
      <c r="W97" s="38">
        <v>63</v>
      </c>
      <c r="X97" s="36">
        <v>14840.29</v>
      </c>
      <c r="Y97" s="38">
        <v>9</v>
      </c>
      <c r="Z97" s="36">
        <v>42528.63</v>
      </c>
    </row>
    <row r="98" spans="1:26" s="18" customFormat="1" ht="12.75">
      <c r="A98" s="31">
        <v>93</v>
      </c>
      <c r="B98" s="33" t="s">
        <v>107</v>
      </c>
      <c r="C98" s="35">
        <v>6</v>
      </c>
      <c r="D98" s="36">
        <v>91534.23</v>
      </c>
      <c r="E98" s="35">
        <v>3</v>
      </c>
      <c r="F98" s="36">
        <v>98933.82</v>
      </c>
      <c r="G98" s="37">
        <v>9</v>
      </c>
      <c r="H98" s="36">
        <v>94000.76</v>
      </c>
      <c r="I98" s="38">
        <v>6</v>
      </c>
      <c r="J98" s="36">
        <v>70795.54</v>
      </c>
      <c r="K98" s="38">
        <v>6</v>
      </c>
      <c r="L98" s="36">
        <v>80297.12</v>
      </c>
      <c r="M98" s="38">
        <v>12</v>
      </c>
      <c r="N98" s="36">
        <v>75546.33</v>
      </c>
      <c r="O98" s="39">
        <v>248.22</v>
      </c>
      <c r="P98" s="36">
        <v>46164.44</v>
      </c>
      <c r="Q98" s="38">
        <v>182.48</v>
      </c>
      <c r="R98" s="36">
        <v>48705.04</v>
      </c>
      <c r="S98" s="38">
        <v>430.7</v>
      </c>
      <c r="T98" s="36">
        <v>47240.84</v>
      </c>
      <c r="U98" s="38">
        <v>451.7</v>
      </c>
      <c r="V98" s="36">
        <v>48924.49</v>
      </c>
      <c r="W98" s="38">
        <v>106</v>
      </c>
      <c r="X98" s="36">
        <v>17274.36</v>
      </c>
      <c r="Y98" s="38">
        <v>2</v>
      </c>
      <c r="Z98" s="36">
        <v>68898.54</v>
      </c>
    </row>
    <row r="99" spans="1:26" s="18" customFormat="1" ht="12.75">
      <c r="A99" s="31">
        <v>94</v>
      </c>
      <c r="B99" s="33" t="s">
        <v>108</v>
      </c>
      <c r="C99" s="35">
        <v>10</v>
      </c>
      <c r="D99" s="36">
        <v>83853.57</v>
      </c>
      <c r="E99" s="35">
        <v>5</v>
      </c>
      <c r="F99" s="36">
        <v>83870.75</v>
      </c>
      <c r="G99" s="37">
        <v>15</v>
      </c>
      <c r="H99" s="36">
        <v>83859.3</v>
      </c>
      <c r="I99" s="38">
        <v>3.5</v>
      </c>
      <c r="J99" s="36">
        <v>68384.15</v>
      </c>
      <c r="K99" s="38">
        <v>5</v>
      </c>
      <c r="L99" s="36">
        <v>75535.14</v>
      </c>
      <c r="M99" s="38">
        <v>8.5</v>
      </c>
      <c r="N99" s="36">
        <v>72590.62</v>
      </c>
      <c r="O99" s="39">
        <v>386.7</v>
      </c>
      <c r="P99" s="36">
        <v>47906.19</v>
      </c>
      <c r="Q99" s="38">
        <v>206.6</v>
      </c>
      <c r="R99" s="36">
        <v>47461.95</v>
      </c>
      <c r="S99" s="38">
        <v>593.3</v>
      </c>
      <c r="T99" s="36">
        <v>47751.49</v>
      </c>
      <c r="U99" s="38">
        <v>616.8</v>
      </c>
      <c r="V99" s="36">
        <v>48971.91</v>
      </c>
      <c r="W99" s="38">
        <v>45</v>
      </c>
      <c r="X99" s="36">
        <v>19951.44</v>
      </c>
      <c r="Y99" s="38">
        <v>30</v>
      </c>
      <c r="Z99" s="36">
        <v>41153.74</v>
      </c>
    </row>
    <row r="100" spans="1:26" s="18" customFormat="1" ht="12.75">
      <c r="A100" s="31">
        <v>95</v>
      </c>
      <c r="B100" s="33" t="s">
        <v>109</v>
      </c>
      <c r="C100" s="35">
        <v>2</v>
      </c>
      <c r="D100" s="36">
        <v>72867.48</v>
      </c>
      <c r="E100" s="35">
        <v>2</v>
      </c>
      <c r="F100" s="36">
        <v>81044.55</v>
      </c>
      <c r="G100" s="37">
        <v>4</v>
      </c>
      <c r="H100" s="36">
        <v>76956.01</v>
      </c>
      <c r="I100" s="38">
        <v>2</v>
      </c>
      <c r="J100" s="36">
        <v>53765.18</v>
      </c>
      <c r="K100" s="38">
        <v>2</v>
      </c>
      <c r="L100" s="36">
        <v>71676.04</v>
      </c>
      <c r="M100" s="38">
        <v>4</v>
      </c>
      <c r="N100" s="36">
        <v>62720.61</v>
      </c>
      <c r="O100" s="39">
        <v>83.7</v>
      </c>
      <c r="P100" s="36">
        <v>44420.98</v>
      </c>
      <c r="Q100" s="38">
        <v>56.5</v>
      </c>
      <c r="R100" s="36">
        <v>46593.99</v>
      </c>
      <c r="S100" s="38">
        <v>140.2</v>
      </c>
      <c r="T100" s="36">
        <v>45296.69</v>
      </c>
      <c r="U100" s="38">
        <v>148.2</v>
      </c>
      <c r="V100" s="36">
        <v>46621.48</v>
      </c>
      <c r="W100" s="38">
        <v>34</v>
      </c>
      <c r="X100" s="36">
        <v>15094.35</v>
      </c>
      <c r="Y100" s="38">
        <v>12</v>
      </c>
      <c r="Z100" s="36">
        <v>16188.96</v>
      </c>
    </row>
    <row r="101" spans="1:26" s="18" customFormat="1" ht="12.75">
      <c r="A101" s="31">
        <v>96</v>
      </c>
      <c r="B101" s="33" t="s">
        <v>110</v>
      </c>
      <c r="C101" s="35">
        <v>8</v>
      </c>
      <c r="D101" s="36">
        <v>74999.67</v>
      </c>
      <c r="E101" s="35">
        <v>5</v>
      </c>
      <c r="F101" s="36">
        <v>72205.91</v>
      </c>
      <c r="G101" s="37">
        <v>13</v>
      </c>
      <c r="H101" s="36">
        <v>73925.15</v>
      </c>
      <c r="I101" s="38">
        <v>4</v>
      </c>
      <c r="J101" s="36">
        <v>54171.14</v>
      </c>
      <c r="K101" s="38">
        <v>5</v>
      </c>
      <c r="L101" s="36">
        <v>61886.46</v>
      </c>
      <c r="M101" s="38">
        <v>9</v>
      </c>
      <c r="N101" s="36">
        <v>58457.43</v>
      </c>
      <c r="O101" s="39">
        <v>269.3</v>
      </c>
      <c r="P101" s="36">
        <v>48081.73</v>
      </c>
      <c r="Q101" s="38">
        <v>212</v>
      </c>
      <c r="R101" s="36">
        <v>46676.76</v>
      </c>
      <c r="S101" s="38">
        <v>481.3</v>
      </c>
      <c r="T101" s="36">
        <v>47462.88</v>
      </c>
      <c r="U101" s="38">
        <v>503.3</v>
      </c>
      <c r="V101" s="36">
        <v>48342.99</v>
      </c>
      <c r="W101" s="38">
        <v>138</v>
      </c>
      <c r="X101" s="36">
        <v>10623.22</v>
      </c>
      <c r="Y101" s="38">
        <v>30</v>
      </c>
      <c r="Z101" s="36">
        <v>29515.29</v>
      </c>
    </row>
    <row r="102" spans="1:26" s="18" customFormat="1" ht="12.75">
      <c r="A102" s="31">
        <v>97</v>
      </c>
      <c r="B102" s="33" t="s">
        <v>111</v>
      </c>
      <c r="C102" s="35">
        <v>9</v>
      </c>
      <c r="D102" s="36">
        <v>83119.96</v>
      </c>
      <c r="E102" s="35">
        <v>3.7</v>
      </c>
      <c r="F102" s="36">
        <v>88550.02</v>
      </c>
      <c r="G102" s="37">
        <v>12.7</v>
      </c>
      <c r="H102" s="36">
        <v>84701.95</v>
      </c>
      <c r="I102" s="38">
        <v>1</v>
      </c>
      <c r="J102" s="36">
        <v>72869.96</v>
      </c>
      <c r="K102" s="38">
        <v>3</v>
      </c>
      <c r="L102" s="36">
        <v>79425.04</v>
      </c>
      <c r="M102" s="38">
        <v>4</v>
      </c>
      <c r="N102" s="36">
        <v>77786.27</v>
      </c>
      <c r="O102" s="39">
        <v>223.63</v>
      </c>
      <c r="P102" s="36">
        <v>45893.65</v>
      </c>
      <c r="Q102" s="38">
        <v>114.52</v>
      </c>
      <c r="R102" s="36">
        <v>48302.2</v>
      </c>
      <c r="S102" s="38">
        <v>338.15</v>
      </c>
      <c r="T102" s="36">
        <v>46709.35</v>
      </c>
      <c r="U102" s="38">
        <v>354.85</v>
      </c>
      <c r="V102" s="36">
        <v>48419.4</v>
      </c>
      <c r="W102" s="38">
        <v>55</v>
      </c>
      <c r="X102" s="36">
        <v>13917.61</v>
      </c>
      <c r="Y102" s="38">
        <v>13.24</v>
      </c>
      <c r="Z102" s="36">
        <v>39935.23</v>
      </c>
    </row>
    <row r="103" spans="1:26" s="18" customFormat="1" ht="12.75">
      <c r="A103" s="31">
        <v>98</v>
      </c>
      <c r="B103" s="33" t="s">
        <v>112</v>
      </c>
      <c r="C103" s="35">
        <v>12.64</v>
      </c>
      <c r="D103" s="36">
        <v>79669.4</v>
      </c>
      <c r="E103" s="35">
        <v>6.36</v>
      </c>
      <c r="F103" s="36">
        <v>94540.57</v>
      </c>
      <c r="G103" s="37">
        <v>19</v>
      </c>
      <c r="H103" s="36">
        <v>84647.33</v>
      </c>
      <c r="I103" s="38">
        <v>16.62</v>
      </c>
      <c r="J103" s="36">
        <v>64112.52</v>
      </c>
      <c r="K103" s="38">
        <v>10.38</v>
      </c>
      <c r="L103" s="36">
        <v>68587.59</v>
      </c>
      <c r="M103" s="38">
        <v>27</v>
      </c>
      <c r="N103" s="36">
        <v>65832.93</v>
      </c>
      <c r="O103" s="39">
        <v>525.04</v>
      </c>
      <c r="P103" s="36">
        <v>50434.39</v>
      </c>
      <c r="Q103" s="38">
        <v>383.91</v>
      </c>
      <c r="R103" s="36">
        <v>52358.59</v>
      </c>
      <c r="S103" s="38">
        <v>908.95</v>
      </c>
      <c r="T103" s="36">
        <v>51247.11</v>
      </c>
      <c r="U103" s="38">
        <v>954.95</v>
      </c>
      <c r="V103" s="36">
        <v>52324.05</v>
      </c>
      <c r="W103" s="38">
        <v>261.25</v>
      </c>
      <c r="X103" s="36">
        <v>17355.23</v>
      </c>
      <c r="Y103" s="38">
        <v>9.26</v>
      </c>
      <c r="Z103" s="36">
        <v>42026.63</v>
      </c>
    </row>
    <row r="104" spans="1:26" s="18" customFormat="1" ht="12.75">
      <c r="A104" s="31"/>
      <c r="B104" s="33"/>
      <c r="C104" s="40"/>
      <c r="D104" s="41"/>
      <c r="E104" s="40"/>
      <c r="F104" s="41"/>
      <c r="G104" s="42"/>
      <c r="H104" s="41"/>
      <c r="I104" s="42"/>
      <c r="J104" s="41"/>
      <c r="K104" s="40"/>
      <c r="L104" s="41"/>
      <c r="M104" s="42"/>
      <c r="N104" s="41"/>
      <c r="O104" s="40"/>
      <c r="P104" s="41"/>
      <c r="Q104" s="40"/>
      <c r="R104" s="41"/>
      <c r="S104" s="42"/>
      <c r="T104" s="41"/>
      <c r="U104" s="42"/>
      <c r="V104" s="41"/>
      <c r="W104" s="42"/>
      <c r="X104" s="41"/>
      <c r="Y104" s="42"/>
      <c r="Z104" s="41"/>
    </row>
    <row r="105" spans="1:26" s="18" customFormat="1" ht="12.75">
      <c r="A105" s="31"/>
      <c r="B105" s="32" t="s">
        <v>113</v>
      </c>
      <c r="C105" s="40"/>
      <c r="D105" s="41"/>
      <c r="E105" s="40"/>
      <c r="F105" s="41"/>
      <c r="G105" s="42"/>
      <c r="H105" s="41"/>
      <c r="I105" s="42"/>
      <c r="J105" s="41"/>
      <c r="K105" s="40"/>
      <c r="L105" s="41"/>
      <c r="M105" s="42"/>
      <c r="N105" s="41"/>
      <c r="O105" s="40"/>
      <c r="P105" s="41"/>
      <c r="Q105" s="40"/>
      <c r="R105" s="41"/>
      <c r="S105" s="42"/>
      <c r="T105" s="41"/>
      <c r="U105" s="42"/>
      <c r="V105" s="41"/>
      <c r="W105" s="42"/>
      <c r="X105" s="41"/>
      <c r="Y105" s="42"/>
      <c r="Z105" s="41"/>
    </row>
    <row r="106" spans="1:26" s="18" customFormat="1" ht="12.75">
      <c r="A106" s="31">
        <v>101</v>
      </c>
      <c r="B106" s="33" t="s">
        <v>114</v>
      </c>
      <c r="C106" s="35">
        <v>13</v>
      </c>
      <c r="D106" s="36">
        <v>133137.71</v>
      </c>
      <c r="E106" s="35">
        <v>4</v>
      </c>
      <c r="F106" s="36">
        <v>143939.82</v>
      </c>
      <c r="G106" s="37">
        <v>17</v>
      </c>
      <c r="H106" s="36">
        <v>135679.38</v>
      </c>
      <c r="I106" s="38">
        <v>18</v>
      </c>
      <c r="J106" s="36">
        <v>96117.55</v>
      </c>
      <c r="K106" s="38">
        <v>24</v>
      </c>
      <c r="L106" s="36">
        <v>102471.63</v>
      </c>
      <c r="M106" s="38">
        <v>42</v>
      </c>
      <c r="N106" s="36">
        <v>99748.45</v>
      </c>
      <c r="O106" s="39">
        <v>694</v>
      </c>
      <c r="P106" s="36">
        <v>73239.8</v>
      </c>
      <c r="Q106" s="38">
        <v>557.42</v>
      </c>
      <c r="R106" s="36">
        <v>73653.59</v>
      </c>
      <c r="S106" s="38">
        <v>1251.42</v>
      </c>
      <c r="T106" s="36">
        <v>73424.11</v>
      </c>
      <c r="U106" s="38">
        <v>1310.42</v>
      </c>
      <c r="V106" s="36">
        <v>75075.46</v>
      </c>
      <c r="W106" s="38">
        <v>198.85</v>
      </c>
      <c r="X106" s="36">
        <v>29883.03</v>
      </c>
      <c r="Y106" s="38">
        <v>37.5</v>
      </c>
      <c r="Z106" s="36">
        <v>98962.87</v>
      </c>
    </row>
    <row r="107" spans="1:26" s="18" customFormat="1" ht="12.75">
      <c r="A107" s="31">
        <v>102</v>
      </c>
      <c r="B107" s="33" t="s">
        <v>115</v>
      </c>
      <c r="C107" s="35">
        <v>4.67</v>
      </c>
      <c r="D107" s="36">
        <v>77551.18</v>
      </c>
      <c r="E107" s="35">
        <v>1.33</v>
      </c>
      <c r="F107" s="36">
        <v>85912.03</v>
      </c>
      <c r="G107" s="37">
        <v>6</v>
      </c>
      <c r="H107" s="36">
        <v>79404.5</v>
      </c>
      <c r="I107" s="38">
        <v>0.67</v>
      </c>
      <c r="J107" s="36">
        <v>66608</v>
      </c>
      <c r="K107" s="38">
        <v>2.33</v>
      </c>
      <c r="L107" s="36">
        <v>76952.21</v>
      </c>
      <c r="M107" s="38">
        <v>3</v>
      </c>
      <c r="N107" s="36">
        <v>74642</v>
      </c>
      <c r="O107" s="39">
        <v>129.79</v>
      </c>
      <c r="P107" s="36">
        <v>43460.88</v>
      </c>
      <c r="Q107" s="38">
        <v>84.45</v>
      </c>
      <c r="R107" s="36">
        <v>42221.89</v>
      </c>
      <c r="S107" s="38">
        <v>214.24</v>
      </c>
      <c r="T107" s="36">
        <v>42972.49</v>
      </c>
      <c r="U107" s="38">
        <v>223.24</v>
      </c>
      <c r="V107" s="36">
        <v>44377.26</v>
      </c>
      <c r="W107" s="38">
        <v>51.61</v>
      </c>
      <c r="X107" s="36">
        <v>9022.16</v>
      </c>
      <c r="Y107" s="38">
        <v>17</v>
      </c>
      <c r="Z107" s="36">
        <v>55833.62</v>
      </c>
    </row>
    <row r="108" spans="1:26" s="18" customFormat="1" ht="12.75">
      <c r="A108" s="31">
        <v>103</v>
      </c>
      <c r="B108" s="33" t="s">
        <v>116</v>
      </c>
      <c r="C108" s="35">
        <v>5</v>
      </c>
      <c r="D108" s="36">
        <v>41585.55</v>
      </c>
      <c r="E108" s="35">
        <v>1.25</v>
      </c>
      <c r="F108" s="36">
        <v>66645.41</v>
      </c>
      <c r="G108" s="37">
        <v>6.25</v>
      </c>
      <c r="H108" s="36">
        <v>46597.52</v>
      </c>
      <c r="I108" s="38">
        <v>0</v>
      </c>
      <c r="J108" s="36">
        <v>0</v>
      </c>
      <c r="K108" s="38">
        <v>1</v>
      </c>
      <c r="L108" s="36">
        <v>57866.4</v>
      </c>
      <c r="M108" s="38">
        <v>1</v>
      </c>
      <c r="N108" s="36">
        <v>57866.4</v>
      </c>
      <c r="O108" s="39">
        <v>57.03</v>
      </c>
      <c r="P108" s="36">
        <v>39781.33</v>
      </c>
      <c r="Q108" s="38">
        <v>42.15</v>
      </c>
      <c r="R108" s="36">
        <v>40604.97</v>
      </c>
      <c r="S108" s="38">
        <v>99.18</v>
      </c>
      <c r="T108" s="36">
        <v>40131.36</v>
      </c>
      <c r="U108" s="38">
        <v>106.43</v>
      </c>
      <c r="V108" s="36">
        <v>40677.72</v>
      </c>
      <c r="W108" s="38">
        <v>15.1</v>
      </c>
      <c r="X108" s="36">
        <v>14970.73</v>
      </c>
      <c r="Y108" s="38">
        <v>5</v>
      </c>
      <c r="Z108" s="36">
        <v>13407.57</v>
      </c>
    </row>
    <row r="109" spans="1:26" s="18" customFormat="1" ht="12.75">
      <c r="A109" s="31">
        <v>104</v>
      </c>
      <c r="B109" s="33" t="s">
        <v>117</v>
      </c>
      <c r="C109" s="35">
        <v>7</v>
      </c>
      <c r="D109" s="36">
        <v>97277.97</v>
      </c>
      <c r="E109" s="35">
        <v>3</v>
      </c>
      <c r="F109" s="36">
        <v>101767.29</v>
      </c>
      <c r="G109" s="37">
        <v>10</v>
      </c>
      <c r="H109" s="36">
        <v>98624.76</v>
      </c>
      <c r="I109" s="38">
        <v>8</v>
      </c>
      <c r="J109" s="36">
        <v>69344.2</v>
      </c>
      <c r="K109" s="38">
        <v>6</v>
      </c>
      <c r="L109" s="36">
        <v>76911.49</v>
      </c>
      <c r="M109" s="38">
        <v>14</v>
      </c>
      <c r="N109" s="36">
        <v>72587.32</v>
      </c>
      <c r="O109" s="39">
        <v>247.47</v>
      </c>
      <c r="P109" s="36">
        <v>55028.74</v>
      </c>
      <c r="Q109" s="38">
        <v>158.59</v>
      </c>
      <c r="R109" s="36">
        <v>58062.59</v>
      </c>
      <c r="S109" s="38">
        <v>406.06</v>
      </c>
      <c r="T109" s="36">
        <v>56213.64</v>
      </c>
      <c r="U109" s="38">
        <v>430.06</v>
      </c>
      <c r="V109" s="36">
        <v>57732.83</v>
      </c>
      <c r="W109" s="38">
        <v>80.5</v>
      </c>
      <c r="X109" s="36">
        <v>18330.15</v>
      </c>
      <c r="Y109" s="38">
        <v>45.38</v>
      </c>
      <c r="Z109" s="36">
        <v>60065.23</v>
      </c>
    </row>
    <row r="110" spans="1:26" s="18" customFormat="1" ht="12.75">
      <c r="A110" s="31">
        <v>106</v>
      </c>
      <c r="B110" s="33" t="s">
        <v>118</v>
      </c>
      <c r="C110" s="35">
        <v>3</v>
      </c>
      <c r="D110" s="36">
        <v>86509.32</v>
      </c>
      <c r="E110" s="35">
        <v>2</v>
      </c>
      <c r="F110" s="36">
        <v>87160.5</v>
      </c>
      <c r="G110" s="37">
        <v>5</v>
      </c>
      <c r="H110" s="36">
        <v>86769.79</v>
      </c>
      <c r="I110" s="38">
        <v>0</v>
      </c>
      <c r="J110" s="36">
        <v>0</v>
      </c>
      <c r="K110" s="38">
        <v>3</v>
      </c>
      <c r="L110" s="36">
        <v>73084.04</v>
      </c>
      <c r="M110" s="38">
        <v>3</v>
      </c>
      <c r="N110" s="36">
        <v>73084.04</v>
      </c>
      <c r="O110" s="39">
        <v>131</v>
      </c>
      <c r="P110" s="36">
        <v>44783.72</v>
      </c>
      <c r="Q110" s="38">
        <v>144.75</v>
      </c>
      <c r="R110" s="36">
        <v>55012.92</v>
      </c>
      <c r="S110" s="38">
        <v>275.75</v>
      </c>
      <c r="T110" s="36">
        <v>50153.36</v>
      </c>
      <c r="U110" s="38">
        <v>283.75</v>
      </c>
      <c r="V110" s="36">
        <v>51041.02</v>
      </c>
      <c r="W110" s="38">
        <v>75</v>
      </c>
      <c r="X110" s="36">
        <v>20280.58</v>
      </c>
      <c r="Y110" s="38">
        <v>2.75</v>
      </c>
      <c r="Z110" s="36">
        <v>38904.2</v>
      </c>
    </row>
    <row r="111" spans="1:26" s="18" customFormat="1" ht="12.75">
      <c r="A111" s="31">
        <v>107</v>
      </c>
      <c r="B111" s="33" t="s">
        <v>119</v>
      </c>
      <c r="C111" s="35">
        <v>2</v>
      </c>
      <c r="D111" s="36">
        <v>74620.5</v>
      </c>
      <c r="E111" s="35">
        <v>1.5</v>
      </c>
      <c r="F111" s="36">
        <v>76437.33</v>
      </c>
      <c r="G111" s="37">
        <v>3.5</v>
      </c>
      <c r="H111" s="36">
        <v>75399.14</v>
      </c>
      <c r="I111" s="38">
        <v>0</v>
      </c>
      <c r="J111" s="36">
        <v>0</v>
      </c>
      <c r="K111" s="38">
        <v>1</v>
      </c>
      <c r="L111" s="36">
        <v>66194</v>
      </c>
      <c r="M111" s="38">
        <v>1</v>
      </c>
      <c r="N111" s="36">
        <v>66194</v>
      </c>
      <c r="O111" s="39">
        <v>49</v>
      </c>
      <c r="P111" s="36">
        <v>46342.86</v>
      </c>
      <c r="Q111" s="38">
        <v>29.2</v>
      </c>
      <c r="R111" s="36">
        <v>50887.16</v>
      </c>
      <c r="S111" s="38">
        <v>78.2</v>
      </c>
      <c r="T111" s="36">
        <v>48039.71</v>
      </c>
      <c r="U111" s="38">
        <v>82.7</v>
      </c>
      <c r="V111" s="36">
        <v>49417.12</v>
      </c>
      <c r="W111" s="38">
        <v>21</v>
      </c>
      <c r="X111" s="36">
        <v>13296.57</v>
      </c>
      <c r="Y111" s="38">
        <v>2</v>
      </c>
      <c r="Z111" s="36">
        <v>56490.5</v>
      </c>
    </row>
    <row r="112" spans="1:26" s="18" customFormat="1" ht="12.75">
      <c r="A112" s="31">
        <v>108</v>
      </c>
      <c r="B112" s="33" t="s">
        <v>120</v>
      </c>
      <c r="C112" s="35">
        <v>7.82</v>
      </c>
      <c r="D112" s="36">
        <v>74539.23</v>
      </c>
      <c r="E112" s="35">
        <v>3.16</v>
      </c>
      <c r="F112" s="36">
        <v>80552.97</v>
      </c>
      <c r="G112" s="37">
        <v>10.98</v>
      </c>
      <c r="H112" s="36">
        <v>76269.96</v>
      </c>
      <c r="I112" s="38">
        <v>6.88</v>
      </c>
      <c r="J112" s="36">
        <v>62449.25</v>
      </c>
      <c r="K112" s="38">
        <v>4.32</v>
      </c>
      <c r="L112" s="36">
        <v>72375.17</v>
      </c>
      <c r="M112" s="38">
        <v>11.2</v>
      </c>
      <c r="N112" s="36">
        <v>66277.82</v>
      </c>
      <c r="O112" s="39">
        <v>296.54</v>
      </c>
      <c r="P112" s="36">
        <v>46023.81</v>
      </c>
      <c r="Q112" s="38">
        <v>182.85</v>
      </c>
      <c r="R112" s="36">
        <v>50347.45</v>
      </c>
      <c r="S112" s="38">
        <v>479.39</v>
      </c>
      <c r="T112" s="36">
        <v>47672.95</v>
      </c>
      <c r="U112" s="38">
        <v>501.57</v>
      </c>
      <c r="V112" s="36">
        <v>48714.41</v>
      </c>
      <c r="W112" s="38">
        <v>113.68</v>
      </c>
      <c r="X112" s="36">
        <v>15520.28</v>
      </c>
      <c r="Y112" s="38">
        <v>44.28</v>
      </c>
      <c r="Z112" s="36">
        <v>46559.01</v>
      </c>
    </row>
    <row r="113" spans="1:26" s="18" customFormat="1" ht="12.75">
      <c r="A113" s="31">
        <v>109</v>
      </c>
      <c r="B113" s="33" t="s">
        <v>121</v>
      </c>
      <c r="C113" s="35">
        <v>3</v>
      </c>
      <c r="D113" s="36">
        <v>122639.11</v>
      </c>
      <c r="E113" s="35">
        <v>1</v>
      </c>
      <c r="F113" s="36">
        <v>146640</v>
      </c>
      <c r="G113" s="37">
        <v>4</v>
      </c>
      <c r="H113" s="36">
        <v>128639.33</v>
      </c>
      <c r="I113" s="38">
        <v>3.5</v>
      </c>
      <c r="J113" s="36">
        <v>97154.87</v>
      </c>
      <c r="K113" s="38">
        <v>2.2</v>
      </c>
      <c r="L113" s="36">
        <v>101918.5</v>
      </c>
      <c r="M113" s="38">
        <v>5.7</v>
      </c>
      <c r="N113" s="36">
        <v>98993.46</v>
      </c>
      <c r="O113" s="39">
        <v>157.4</v>
      </c>
      <c r="P113" s="36">
        <v>68366.74</v>
      </c>
      <c r="Q113" s="38">
        <v>94.95</v>
      </c>
      <c r="R113" s="36">
        <v>71873.36</v>
      </c>
      <c r="S113" s="38">
        <v>252.35</v>
      </c>
      <c r="T113" s="36">
        <v>69686.15</v>
      </c>
      <c r="U113" s="38">
        <v>262.05</v>
      </c>
      <c r="V113" s="36">
        <v>71223.51</v>
      </c>
      <c r="W113" s="38">
        <v>63.35</v>
      </c>
      <c r="X113" s="36">
        <v>29534.27</v>
      </c>
      <c r="Y113" s="38">
        <v>3</v>
      </c>
      <c r="Z113" s="36">
        <v>58679.14</v>
      </c>
    </row>
    <row r="114" spans="1:26" s="18" customFormat="1" ht="12.75">
      <c r="A114" s="31">
        <v>110</v>
      </c>
      <c r="B114" s="33" t="s">
        <v>122</v>
      </c>
      <c r="C114" s="35">
        <v>3</v>
      </c>
      <c r="D114" s="36">
        <v>107221.36</v>
      </c>
      <c r="E114" s="35">
        <v>1</v>
      </c>
      <c r="F114" s="36">
        <v>114550.08</v>
      </c>
      <c r="G114" s="37">
        <v>4</v>
      </c>
      <c r="H114" s="36">
        <v>109053.54</v>
      </c>
      <c r="I114" s="38">
        <v>6</v>
      </c>
      <c r="J114" s="36">
        <v>89719.17</v>
      </c>
      <c r="K114" s="38">
        <v>2</v>
      </c>
      <c r="L114" s="36">
        <v>87499.92</v>
      </c>
      <c r="M114" s="38">
        <v>8</v>
      </c>
      <c r="N114" s="36">
        <v>89164.36</v>
      </c>
      <c r="O114" s="39">
        <v>208</v>
      </c>
      <c r="P114" s="36">
        <v>52102.58</v>
      </c>
      <c r="Q114" s="38">
        <v>85.5</v>
      </c>
      <c r="R114" s="36">
        <v>50026.51</v>
      </c>
      <c r="S114" s="38">
        <v>293.5</v>
      </c>
      <c r="T114" s="36">
        <v>51497.8</v>
      </c>
      <c r="U114" s="38">
        <v>305.5</v>
      </c>
      <c r="V114" s="36">
        <v>53237.75</v>
      </c>
      <c r="W114" s="38">
        <v>82.5</v>
      </c>
      <c r="X114" s="36">
        <v>19878.04</v>
      </c>
      <c r="Y114" s="38">
        <v>26</v>
      </c>
      <c r="Z114" s="36">
        <v>33527.31</v>
      </c>
    </row>
    <row r="115" spans="1:26" s="18" customFormat="1" ht="12.75">
      <c r="A115" s="31">
        <v>111</v>
      </c>
      <c r="B115" s="33" t="s">
        <v>123</v>
      </c>
      <c r="C115" s="35">
        <v>2</v>
      </c>
      <c r="D115" s="36">
        <v>74002.02</v>
      </c>
      <c r="E115" s="35">
        <v>1</v>
      </c>
      <c r="F115" s="36">
        <v>75999</v>
      </c>
      <c r="G115" s="37">
        <v>3</v>
      </c>
      <c r="H115" s="36">
        <v>74667.68</v>
      </c>
      <c r="I115" s="38">
        <v>2</v>
      </c>
      <c r="J115" s="36">
        <v>58382.52</v>
      </c>
      <c r="K115" s="38">
        <v>1</v>
      </c>
      <c r="L115" s="36">
        <v>69071.04</v>
      </c>
      <c r="M115" s="38">
        <v>3</v>
      </c>
      <c r="N115" s="36">
        <v>61945.36</v>
      </c>
      <c r="O115" s="39">
        <v>66.69</v>
      </c>
      <c r="P115" s="36">
        <v>44860.36</v>
      </c>
      <c r="Q115" s="38">
        <v>41.79</v>
      </c>
      <c r="R115" s="36">
        <v>51051.13</v>
      </c>
      <c r="S115" s="38">
        <v>108.48</v>
      </c>
      <c r="T115" s="36">
        <v>47245.24</v>
      </c>
      <c r="U115" s="38">
        <v>114.48</v>
      </c>
      <c r="V115" s="36">
        <v>48349.08</v>
      </c>
      <c r="W115" s="38">
        <v>20.36</v>
      </c>
      <c r="X115" s="36">
        <v>15409.68</v>
      </c>
      <c r="Y115" s="38">
        <v>5.78</v>
      </c>
      <c r="Z115" s="36">
        <v>48860.71</v>
      </c>
    </row>
    <row r="116" spans="1:26" s="18" customFormat="1" ht="12.75">
      <c r="A116" s="31">
        <v>112</v>
      </c>
      <c r="B116" s="33" t="s">
        <v>124</v>
      </c>
      <c r="C116" s="35">
        <v>23.8</v>
      </c>
      <c r="D116" s="36">
        <v>85655.21</v>
      </c>
      <c r="E116" s="35">
        <v>7.4</v>
      </c>
      <c r="F116" s="36">
        <v>85601.58</v>
      </c>
      <c r="G116" s="37">
        <v>31.2</v>
      </c>
      <c r="H116" s="36">
        <v>85642.49</v>
      </c>
      <c r="I116" s="38">
        <v>33.47</v>
      </c>
      <c r="J116" s="36">
        <v>59594.02</v>
      </c>
      <c r="K116" s="38">
        <v>21.27</v>
      </c>
      <c r="L116" s="36">
        <v>70647.77</v>
      </c>
      <c r="M116" s="38">
        <v>54.74</v>
      </c>
      <c r="N116" s="36">
        <v>63889.11</v>
      </c>
      <c r="O116" s="39">
        <v>981.51</v>
      </c>
      <c r="P116" s="36">
        <v>46950.06</v>
      </c>
      <c r="Q116" s="38">
        <v>663.94</v>
      </c>
      <c r="R116" s="36">
        <v>48105.28</v>
      </c>
      <c r="S116" s="38">
        <v>1645.45</v>
      </c>
      <c r="T116" s="36">
        <v>47416.19</v>
      </c>
      <c r="U116" s="38">
        <v>1731.39</v>
      </c>
      <c r="V116" s="36">
        <v>48625.85</v>
      </c>
      <c r="W116" s="38">
        <v>220.32</v>
      </c>
      <c r="X116" s="36">
        <v>19442.62</v>
      </c>
      <c r="Y116" s="38">
        <v>111.83</v>
      </c>
      <c r="Z116" s="36">
        <v>20986.46</v>
      </c>
    </row>
    <row r="117" spans="1:26" s="18" customFormat="1" ht="12.75">
      <c r="A117" s="31">
        <v>113</v>
      </c>
      <c r="B117" s="33" t="s">
        <v>125</v>
      </c>
      <c r="C117" s="35">
        <v>6.5</v>
      </c>
      <c r="D117" s="36">
        <v>91145.54</v>
      </c>
      <c r="E117" s="35">
        <v>1.5</v>
      </c>
      <c r="F117" s="36">
        <v>106412.21</v>
      </c>
      <c r="G117" s="37">
        <v>8</v>
      </c>
      <c r="H117" s="36">
        <v>94008.04</v>
      </c>
      <c r="I117" s="38">
        <v>7.5</v>
      </c>
      <c r="J117" s="36">
        <v>65903.39</v>
      </c>
      <c r="K117" s="38">
        <v>4.5</v>
      </c>
      <c r="L117" s="36">
        <v>81988.7</v>
      </c>
      <c r="M117" s="38">
        <v>12</v>
      </c>
      <c r="N117" s="36">
        <v>71935.38</v>
      </c>
      <c r="O117" s="39">
        <v>366.52</v>
      </c>
      <c r="P117" s="36">
        <v>41702.33</v>
      </c>
      <c r="Q117" s="38">
        <v>175.5</v>
      </c>
      <c r="R117" s="36">
        <v>47490.61</v>
      </c>
      <c r="S117" s="38">
        <v>542.02</v>
      </c>
      <c r="T117" s="36">
        <v>43576.51</v>
      </c>
      <c r="U117" s="38">
        <v>562.02</v>
      </c>
      <c r="V117" s="36">
        <v>44899.88</v>
      </c>
      <c r="W117" s="38">
        <v>102</v>
      </c>
      <c r="X117" s="36">
        <v>14594.45</v>
      </c>
      <c r="Y117" s="38">
        <v>28</v>
      </c>
      <c r="Z117" s="36">
        <v>45964.11</v>
      </c>
    </row>
    <row r="118" spans="1:26" s="18" customFormat="1" ht="12.75">
      <c r="A118" s="31">
        <v>114</v>
      </c>
      <c r="B118" s="33" t="s">
        <v>126</v>
      </c>
      <c r="C118" s="35">
        <v>4.33</v>
      </c>
      <c r="D118" s="36">
        <v>88881.15</v>
      </c>
      <c r="E118" s="35">
        <v>1.33</v>
      </c>
      <c r="F118" s="36">
        <v>81221.5</v>
      </c>
      <c r="G118" s="37">
        <v>5.66</v>
      </c>
      <c r="H118" s="36">
        <v>87081.27</v>
      </c>
      <c r="I118" s="38">
        <v>5.67</v>
      </c>
      <c r="J118" s="36">
        <v>65525.86</v>
      </c>
      <c r="K118" s="38">
        <v>5.5</v>
      </c>
      <c r="L118" s="36">
        <v>59881.27</v>
      </c>
      <c r="M118" s="38">
        <v>11.17</v>
      </c>
      <c r="N118" s="36">
        <v>62746.52</v>
      </c>
      <c r="O118" s="39">
        <v>246.25</v>
      </c>
      <c r="P118" s="36">
        <v>48058.23</v>
      </c>
      <c r="Q118" s="38">
        <v>123.7</v>
      </c>
      <c r="R118" s="36">
        <v>40235.38</v>
      </c>
      <c r="S118" s="38">
        <v>369.95</v>
      </c>
      <c r="T118" s="36">
        <v>45442.51</v>
      </c>
      <c r="U118" s="38">
        <v>386.78</v>
      </c>
      <c r="V118" s="36">
        <v>46551.57</v>
      </c>
      <c r="W118" s="38">
        <v>65</v>
      </c>
      <c r="X118" s="36">
        <v>17086.53</v>
      </c>
      <c r="Y118" s="38">
        <v>21</v>
      </c>
      <c r="Z118" s="36">
        <v>38586.05</v>
      </c>
    </row>
    <row r="119" spans="1:26" s="18" customFormat="1" ht="12.75">
      <c r="A119" s="31">
        <v>115</v>
      </c>
      <c r="B119" s="33" t="s">
        <v>127</v>
      </c>
      <c r="C119" s="35">
        <v>12</v>
      </c>
      <c r="D119" s="36">
        <v>92557.25</v>
      </c>
      <c r="E119" s="35">
        <v>2.75</v>
      </c>
      <c r="F119" s="36">
        <v>107998.56</v>
      </c>
      <c r="G119" s="37">
        <v>14.75</v>
      </c>
      <c r="H119" s="36">
        <v>95436.14</v>
      </c>
      <c r="I119" s="38">
        <v>9.6</v>
      </c>
      <c r="J119" s="36">
        <v>58616.54</v>
      </c>
      <c r="K119" s="38">
        <v>9.2</v>
      </c>
      <c r="L119" s="36">
        <v>61073.98</v>
      </c>
      <c r="M119" s="38">
        <v>18.8</v>
      </c>
      <c r="N119" s="36">
        <v>59819.11</v>
      </c>
      <c r="O119" s="39">
        <v>521.14</v>
      </c>
      <c r="P119" s="36">
        <v>43291.45</v>
      </c>
      <c r="Q119" s="38">
        <v>261.96</v>
      </c>
      <c r="R119" s="36">
        <v>55385.91</v>
      </c>
      <c r="S119" s="38">
        <v>783.1</v>
      </c>
      <c r="T119" s="36">
        <v>47337.25</v>
      </c>
      <c r="U119" s="38">
        <v>816.65</v>
      </c>
      <c r="V119" s="36">
        <v>48493.33</v>
      </c>
      <c r="W119" s="38">
        <v>191.4</v>
      </c>
      <c r="X119" s="36">
        <v>14397.06</v>
      </c>
      <c r="Y119" s="38">
        <v>58</v>
      </c>
      <c r="Z119" s="36">
        <v>27918.5</v>
      </c>
    </row>
    <row r="120" spans="1:26" s="18" customFormat="1" ht="12.75">
      <c r="A120" s="31">
        <v>116</v>
      </c>
      <c r="B120" s="33" t="s">
        <v>128</v>
      </c>
      <c r="C120" s="35">
        <v>3</v>
      </c>
      <c r="D120" s="36">
        <v>83816.19</v>
      </c>
      <c r="E120" s="35">
        <v>1</v>
      </c>
      <c r="F120" s="36">
        <v>83444.21</v>
      </c>
      <c r="G120" s="37">
        <v>4</v>
      </c>
      <c r="H120" s="36">
        <v>83723.2</v>
      </c>
      <c r="I120" s="38">
        <v>2</v>
      </c>
      <c r="J120" s="36">
        <v>62125.31</v>
      </c>
      <c r="K120" s="38">
        <v>3</v>
      </c>
      <c r="L120" s="36">
        <v>69931.01</v>
      </c>
      <c r="M120" s="38">
        <v>5</v>
      </c>
      <c r="N120" s="36">
        <v>66808.73</v>
      </c>
      <c r="O120" s="39">
        <v>113.72</v>
      </c>
      <c r="P120" s="36">
        <v>44978.67</v>
      </c>
      <c r="Q120" s="38">
        <v>75.93</v>
      </c>
      <c r="R120" s="36">
        <v>49398.91</v>
      </c>
      <c r="S120" s="38">
        <v>189.65</v>
      </c>
      <c r="T120" s="36">
        <v>46748.4</v>
      </c>
      <c r="U120" s="38">
        <v>198.65</v>
      </c>
      <c r="V120" s="36">
        <v>47997.83</v>
      </c>
      <c r="W120" s="38">
        <v>35.5</v>
      </c>
      <c r="X120" s="36">
        <v>16266.64</v>
      </c>
      <c r="Y120" s="38">
        <v>13.76</v>
      </c>
      <c r="Z120" s="36">
        <v>43407.04</v>
      </c>
    </row>
    <row r="121" spans="1:26" s="18" customFormat="1" ht="12.75">
      <c r="A121" s="31">
        <v>117</v>
      </c>
      <c r="B121" s="33" t="s">
        <v>129</v>
      </c>
      <c r="C121" s="35">
        <v>28.11</v>
      </c>
      <c r="D121" s="36">
        <v>82597.19</v>
      </c>
      <c r="E121" s="35">
        <v>11.36</v>
      </c>
      <c r="F121" s="36">
        <v>102788.03</v>
      </c>
      <c r="G121" s="37">
        <v>39.47</v>
      </c>
      <c r="H121" s="36">
        <v>88408.39</v>
      </c>
      <c r="I121" s="38">
        <v>31.27</v>
      </c>
      <c r="J121" s="36">
        <v>71101.73</v>
      </c>
      <c r="K121" s="38">
        <v>45.73</v>
      </c>
      <c r="L121" s="36">
        <v>74911.76</v>
      </c>
      <c r="M121" s="38">
        <v>77</v>
      </c>
      <c r="N121" s="36">
        <v>73364.49</v>
      </c>
      <c r="O121" s="39">
        <v>1201.99</v>
      </c>
      <c r="P121" s="36">
        <v>48434.78</v>
      </c>
      <c r="Q121" s="38">
        <v>892.3</v>
      </c>
      <c r="R121" s="36">
        <v>52257.53</v>
      </c>
      <c r="S121" s="38">
        <v>2094.29</v>
      </c>
      <c r="T121" s="36">
        <v>50063.51</v>
      </c>
      <c r="U121" s="38">
        <v>2210.76</v>
      </c>
      <c r="V121" s="36">
        <v>51559.67</v>
      </c>
      <c r="W121" s="38">
        <v>350.5</v>
      </c>
      <c r="X121" s="36">
        <v>21175.79</v>
      </c>
      <c r="Y121" s="38">
        <v>148.6</v>
      </c>
      <c r="Z121" s="36">
        <v>51273.52</v>
      </c>
    </row>
    <row r="122" spans="1:26" s="18" customFormat="1" ht="12.75">
      <c r="A122" s="31">
        <v>118</v>
      </c>
      <c r="B122" s="33" t="s">
        <v>130</v>
      </c>
      <c r="C122" s="35">
        <v>37</v>
      </c>
      <c r="D122" s="36">
        <v>96599.03</v>
      </c>
      <c r="E122" s="35">
        <v>11</v>
      </c>
      <c r="F122" s="36">
        <v>95711.54</v>
      </c>
      <c r="G122" s="37">
        <v>48</v>
      </c>
      <c r="H122" s="36">
        <v>96395.65</v>
      </c>
      <c r="I122" s="38">
        <v>34</v>
      </c>
      <c r="J122" s="36">
        <v>69881.27</v>
      </c>
      <c r="K122" s="38">
        <v>25.3</v>
      </c>
      <c r="L122" s="36">
        <v>72237.42</v>
      </c>
      <c r="M122" s="38">
        <v>59.3</v>
      </c>
      <c r="N122" s="36">
        <v>70886.51</v>
      </c>
      <c r="O122" s="39">
        <v>1743.42</v>
      </c>
      <c r="P122" s="36">
        <v>48732.3</v>
      </c>
      <c r="Q122" s="38">
        <v>905.54</v>
      </c>
      <c r="R122" s="36">
        <v>46934.88</v>
      </c>
      <c r="S122" s="38">
        <v>2648.96</v>
      </c>
      <c r="T122" s="36">
        <v>48117.86</v>
      </c>
      <c r="U122" s="38">
        <v>2756.26</v>
      </c>
      <c r="V122" s="36">
        <v>49448.47</v>
      </c>
      <c r="W122" s="38">
        <v>504.64</v>
      </c>
      <c r="X122" s="36">
        <v>14925.45</v>
      </c>
      <c r="Y122" s="38">
        <v>260</v>
      </c>
      <c r="Z122" s="36">
        <v>44781.69</v>
      </c>
    </row>
    <row r="123" spans="1:26" s="18" customFormat="1" ht="12.75">
      <c r="A123" s="31">
        <v>119</v>
      </c>
      <c r="B123" s="33" t="s">
        <v>131</v>
      </c>
      <c r="C123" s="35">
        <v>1</v>
      </c>
      <c r="D123" s="36">
        <v>72849</v>
      </c>
      <c r="E123" s="35">
        <v>1</v>
      </c>
      <c r="F123" s="36">
        <v>81225</v>
      </c>
      <c r="G123" s="37">
        <v>2</v>
      </c>
      <c r="H123" s="36">
        <v>77037</v>
      </c>
      <c r="I123" s="38">
        <v>1</v>
      </c>
      <c r="J123" s="36">
        <v>66764.16</v>
      </c>
      <c r="K123" s="38">
        <v>0.4</v>
      </c>
      <c r="L123" s="36">
        <v>49220.35</v>
      </c>
      <c r="M123" s="38">
        <v>1.4</v>
      </c>
      <c r="N123" s="36">
        <v>61751.64</v>
      </c>
      <c r="O123" s="39">
        <v>42.06</v>
      </c>
      <c r="P123" s="36">
        <v>37565.33</v>
      </c>
      <c r="Q123" s="38">
        <v>26.55</v>
      </c>
      <c r="R123" s="36">
        <v>42977.73</v>
      </c>
      <c r="S123" s="38">
        <v>68.61</v>
      </c>
      <c r="T123" s="36">
        <v>39659.76</v>
      </c>
      <c r="U123" s="38">
        <v>72.01</v>
      </c>
      <c r="V123" s="36">
        <v>41127.38</v>
      </c>
      <c r="W123" s="38">
        <v>15</v>
      </c>
      <c r="X123" s="36">
        <v>14619.48</v>
      </c>
      <c r="Y123" s="38">
        <v>1.25</v>
      </c>
      <c r="Z123" s="36">
        <v>33484</v>
      </c>
    </row>
    <row r="124" spans="1:26" s="18" customFormat="1" ht="12.75">
      <c r="A124" s="31">
        <v>120</v>
      </c>
      <c r="B124" s="33" t="s">
        <v>132</v>
      </c>
      <c r="C124" s="35">
        <v>6.5</v>
      </c>
      <c r="D124" s="36">
        <v>77764.25</v>
      </c>
      <c r="E124" s="35">
        <v>3</v>
      </c>
      <c r="F124" s="36">
        <v>79835.33</v>
      </c>
      <c r="G124" s="37">
        <v>9.5</v>
      </c>
      <c r="H124" s="36">
        <v>78418.27</v>
      </c>
      <c r="I124" s="38">
        <v>8</v>
      </c>
      <c r="J124" s="36">
        <v>48952.42</v>
      </c>
      <c r="K124" s="38">
        <v>4</v>
      </c>
      <c r="L124" s="36">
        <v>66107.25</v>
      </c>
      <c r="M124" s="38">
        <v>12</v>
      </c>
      <c r="N124" s="36">
        <v>54670.7</v>
      </c>
      <c r="O124" s="39">
        <v>206.5</v>
      </c>
      <c r="P124" s="36">
        <v>43572.03</v>
      </c>
      <c r="Q124" s="38">
        <v>147.5</v>
      </c>
      <c r="R124" s="36">
        <v>41753.33</v>
      </c>
      <c r="S124" s="38">
        <v>354</v>
      </c>
      <c r="T124" s="36">
        <v>42814.24</v>
      </c>
      <c r="U124" s="38">
        <v>375.5</v>
      </c>
      <c r="V124" s="36">
        <v>44093.91</v>
      </c>
      <c r="W124" s="38">
        <v>45</v>
      </c>
      <c r="X124" s="36">
        <v>15895.06</v>
      </c>
      <c r="Y124" s="38">
        <v>24</v>
      </c>
      <c r="Z124" s="36">
        <v>40794.08</v>
      </c>
    </row>
    <row r="125" spans="1:26" s="18" customFormat="1" ht="12.75">
      <c r="A125" s="31">
        <v>121</v>
      </c>
      <c r="B125" s="33" t="s">
        <v>133</v>
      </c>
      <c r="C125" s="35">
        <v>19.17</v>
      </c>
      <c r="D125" s="36">
        <v>89850.78</v>
      </c>
      <c r="E125" s="35">
        <v>6</v>
      </c>
      <c r="F125" s="36">
        <v>96087.25</v>
      </c>
      <c r="G125" s="37">
        <v>25.17</v>
      </c>
      <c r="H125" s="36">
        <v>91337.43</v>
      </c>
      <c r="I125" s="38">
        <v>16.54</v>
      </c>
      <c r="J125" s="36">
        <v>68555.28</v>
      </c>
      <c r="K125" s="38">
        <v>12.13</v>
      </c>
      <c r="L125" s="36">
        <v>75160.22</v>
      </c>
      <c r="M125" s="38">
        <v>28.67</v>
      </c>
      <c r="N125" s="36">
        <v>71349.77</v>
      </c>
      <c r="O125" s="39">
        <v>677.44</v>
      </c>
      <c r="P125" s="36">
        <v>51250.94</v>
      </c>
      <c r="Q125" s="38">
        <v>390.66</v>
      </c>
      <c r="R125" s="36">
        <v>52138.91</v>
      </c>
      <c r="S125" s="38">
        <v>1068.1</v>
      </c>
      <c r="T125" s="36">
        <v>51575.72</v>
      </c>
      <c r="U125" s="38">
        <v>1121.94</v>
      </c>
      <c r="V125" s="36">
        <v>52973.05</v>
      </c>
      <c r="W125" s="38">
        <v>181.5</v>
      </c>
      <c r="X125" s="36">
        <v>19358.28</v>
      </c>
      <c r="Y125" s="38">
        <v>52.72</v>
      </c>
      <c r="Z125" s="36">
        <v>52550.4</v>
      </c>
    </row>
    <row r="126" spans="1:26" s="18" customFormat="1" ht="12.75">
      <c r="A126" s="31">
        <v>122</v>
      </c>
      <c r="B126" s="33" t="s">
        <v>134</v>
      </c>
      <c r="C126" s="35">
        <v>2.5</v>
      </c>
      <c r="D126" s="36">
        <v>75406.28</v>
      </c>
      <c r="E126" s="35">
        <v>1.5</v>
      </c>
      <c r="F126" s="36">
        <v>96802.86</v>
      </c>
      <c r="G126" s="37">
        <v>4</v>
      </c>
      <c r="H126" s="36">
        <v>83430</v>
      </c>
      <c r="I126" s="38">
        <v>0</v>
      </c>
      <c r="J126" s="36">
        <v>0</v>
      </c>
      <c r="K126" s="38">
        <v>1</v>
      </c>
      <c r="L126" s="36">
        <v>70757</v>
      </c>
      <c r="M126" s="38">
        <v>1</v>
      </c>
      <c r="N126" s="36">
        <v>70757</v>
      </c>
      <c r="O126" s="39">
        <v>74.4</v>
      </c>
      <c r="P126" s="36">
        <v>48015.87</v>
      </c>
      <c r="Q126" s="38">
        <v>58.87</v>
      </c>
      <c r="R126" s="36">
        <v>53158.43</v>
      </c>
      <c r="S126" s="38">
        <v>133.27</v>
      </c>
      <c r="T126" s="36">
        <v>50287.52</v>
      </c>
      <c r="U126" s="38">
        <v>138.27</v>
      </c>
      <c r="V126" s="36">
        <v>51394.34</v>
      </c>
      <c r="W126" s="38">
        <v>18.99</v>
      </c>
      <c r="X126" s="36">
        <v>15515.94</v>
      </c>
      <c r="Y126" s="38">
        <v>3.74</v>
      </c>
      <c r="Z126" s="36">
        <v>29310.64</v>
      </c>
    </row>
    <row r="127" spans="1:26" s="18" customFormat="1" ht="12.75">
      <c r="A127" s="31">
        <v>123</v>
      </c>
      <c r="B127" s="33" t="s">
        <v>135</v>
      </c>
      <c r="C127" s="35">
        <v>31.67</v>
      </c>
      <c r="D127" s="36">
        <v>89155.97</v>
      </c>
      <c r="E127" s="35">
        <v>16.33</v>
      </c>
      <c r="F127" s="36">
        <v>90165.85</v>
      </c>
      <c r="G127" s="37">
        <v>48</v>
      </c>
      <c r="H127" s="36">
        <v>89499.54</v>
      </c>
      <c r="I127" s="38">
        <v>39.28</v>
      </c>
      <c r="J127" s="36">
        <v>70554.84</v>
      </c>
      <c r="K127" s="38">
        <v>21.72</v>
      </c>
      <c r="L127" s="36">
        <v>72958.4</v>
      </c>
      <c r="M127" s="38">
        <v>61</v>
      </c>
      <c r="N127" s="36">
        <v>71410.67</v>
      </c>
      <c r="O127" s="39">
        <v>1291.09</v>
      </c>
      <c r="P127" s="36">
        <v>49292.02</v>
      </c>
      <c r="Q127" s="38">
        <v>784.86</v>
      </c>
      <c r="R127" s="36">
        <v>52545.71</v>
      </c>
      <c r="S127" s="38">
        <v>2075.95</v>
      </c>
      <c r="T127" s="36">
        <v>50522.15</v>
      </c>
      <c r="U127" s="38">
        <v>2184.95</v>
      </c>
      <c r="V127" s="36">
        <v>51961.6</v>
      </c>
      <c r="W127" s="38">
        <v>273</v>
      </c>
      <c r="X127" s="36">
        <v>19642.18</v>
      </c>
      <c r="Y127" s="38">
        <v>169.14</v>
      </c>
      <c r="Z127" s="36">
        <v>45511.15</v>
      </c>
    </row>
    <row r="128" spans="1:26" s="18" customFormat="1" ht="12.75">
      <c r="A128" s="31">
        <v>124</v>
      </c>
      <c r="B128" s="33" t="s">
        <v>136</v>
      </c>
      <c r="C128" s="35">
        <v>20</v>
      </c>
      <c r="D128" s="36">
        <v>78938.19</v>
      </c>
      <c r="E128" s="35">
        <v>7</v>
      </c>
      <c r="F128" s="36">
        <v>109118.5</v>
      </c>
      <c r="G128" s="37">
        <v>27</v>
      </c>
      <c r="H128" s="36">
        <v>86762.71</v>
      </c>
      <c r="I128" s="38">
        <v>12</v>
      </c>
      <c r="J128" s="36">
        <v>55730.99</v>
      </c>
      <c r="K128" s="38">
        <v>15</v>
      </c>
      <c r="L128" s="36">
        <v>64139.43</v>
      </c>
      <c r="M128" s="38">
        <v>27</v>
      </c>
      <c r="N128" s="36">
        <v>60402.34</v>
      </c>
      <c r="O128" s="39">
        <v>687.6</v>
      </c>
      <c r="P128" s="36">
        <v>47637.27</v>
      </c>
      <c r="Q128" s="38">
        <v>432.99</v>
      </c>
      <c r="R128" s="36">
        <v>48175.79</v>
      </c>
      <c r="S128" s="38">
        <v>1120.59</v>
      </c>
      <c r="T128" s="36">
        <v>47845.35</v>
      </c>
      <c r="U128" s="38">
        <v>1174.59</v>
      </c>
      <c r="V128" s="36">
        <v>49028.58</v>
      </c>
      <c r="W128" s="38">
        <v>285</v>
      </c>
      <c r="X128" s="36">
        <v>12536.55</v>
      </c>
      <c r="Y128" s="38">
        <v>78.8</v>
      </c>
      <c r="Z128" s="36">
        <v>46719.44</v>
      </c>
    </row>
    <row r="129" spans="1:26" s="18" customFormat="1" ht="12.75">
      <c r="A129" s="31">
        <v>126</v>
      </c>
      <c r="B129" s="33" t="s">
        <v>137</v>
      </c>
      <c r="C129" s="35">
        <v>3.66</v>
      </c>
      <c r="D129" s="36">
        <v>77524.49</v>
      </c>
      <c r="E129" s="35">
        <v>1.34</v>
      </c>
      <c r="F129" s="36">
        <v>86754.82</v>
      </c>
      <c r="G129" s="37">
        <v>5</v>
      </c>
      <c r="H129" s="36">
        <v>79998.22</v>
      </c>
      <c r="I129" s="38">
        <v>0.66</v>
      </c>
      <c r="J129" s="36">
        <v>66180.82</v>
      </c>
      <c r="K129" s="38">
        <v>2.34</v>
      </c>
      <c r="L129" s="36">
        <v>71657.09</v>
      </c>
      <c r="M129" s="38">
        <v>3</v>
      </c>
      <c r="N129" s="36">
        <v>70452.31</v>
      </c>
      <c r="O129" s="39">
        <v>144.17</v>
      </c>
      <c r="P129" s="36">
        <v>45564.38</v>
      </c>
      <c r="Q129" s="38">
        <v>82.39</v>
      </c>
      <c r="R129" s="36">
        <v>47270.51</v>
      </c>
      <c r="S129" s="38">
        <v>226.56</v>
      </c>
      <c r="T129" s="36">
        <v>46184.83</v>
      </c>
      <c r="U129" s="38">
        <v>234.56</v>
      </c>
      <c r="V129" s="36">
        <v>47215.99</v>
      </c>
      <c r="W129" s="38">
        <v>43.44</v>
      </c>
      <c r="X129" s="36">
        <v>15219.95</v>
      </c>
      <c r="Y129" s="38">
        <v>36</v>
      </c>
      <c r="Z129" s="36">
        <v>48088.93</v>
      </c>
    </row>
    <row r="130" spans="1:26" s="18" customFormat="1" ht="12.75">
      <c r="A130" s="31">
        <v>127</v>
      </c>
      <c r="B130" s="33" t="s">
        <v>138</v>
      </c>
      <c r="C130" s="35">
        <v>14.32</v>
      </c>
      <c r="D130" s="36">
        <v>81700</v>
      </c>
      <c r="E130" s="35">
        <v>4.83</v>
      </c>
      <c r="F130" s="36">
        <v>97012.9</v>
      </c>
      <c r="G130" s="37">
        <v>19.15</v>
      </c>
      <c r="H130" s="36">
        <v>85562.21</v>
      </c>
      <c r="I130" s="38">
        <v>15.34</v>
      </c>
      <c r="J130" s="36">
        <v>65617.74</v>
      </c>
      <c r="K130" s="38">
        <v>11.67</v>
      </c>
      <c r="L130" s="36">
        <v>67300.21</v>
      </c>
      <c r="M130" s="38">
        <v>27.01</v>
      </c>
      <c r="N130" s="36">
        <v>66344.67</v>
      </c>
      <c r="O130" s="39">
        <v>630.45</v>
      </c>
      <c r="P130" s="36">
        <v>51766.6</v>
      </c>
      <c r="Q130" s="38">
        <v>406.19</v>
      </c>
      <c r="R130" s="36">
        <v>50707.49</v>
      </c>
      <c r="S130" s="38">
        <v>1036.64</v>
      </c>
      <c r="T130" s="36">
        <v>51351.6</v>
      </c>
      <c r="U130" s="38">
        <v>1082.8</v>
      </c>
      <c r="V130" s="36">
        <v>52330.64</v>
      </c>
      <c r="W130" s="38">
        <v>250.5</v>
      </c>
      <c r="X130" s="36">
        <v>16702.04</v>
      </c>
      <c r="Y130" s="38">
        <v>37</v>
      </c>
      <c r="Z130" s="36">
        <v>43675.93</v>
      </c>
    </row>
    <row r="131" spans="1:26" s="18" customFormat="1" ht="12.75">
      <c r="A131" s="31">
        <v>128</v>
      </c>
      <c r="B131" s="33" t="s">
        <v>139</v>
      </c>
      <c r="C131" s="35">
        <v>54</v>
      </c>
      <c r="D131" s="36">
        <v>97086.49</v>
      </c>
      <c r="E131" s="35">
        <v>30</v>
      </c>
      <c r="F131" s="36">
        <v>101846.98</v>
      </c>
      <c r="G131" s="37">
        <v>84</v>
      </c>
      <c r="H131" s="36">
        <v>98786.66</v>
      </c>
      <c r="I131" s="38">
        <v>55</v>
      </c>
      <c r="J131" s="36">
        <v>71757.96</v>
      </c>
      <c r="K131" s="38">
        <v>86</v>
      </c>
      <c r="L131" s="36">
        <v>76830.49</v>
      </c>
      <c r="M131" s="38">
        <v>141</v>
      </c>
      <c r="N131" s="36">
        <v>74851.85</v>
      </c>
      <c r="O131" s="39">
        <v>2964.77</v>
      </c>
      <c r="P131" s="36">
        <v>56014.73</v>
      </c>
      <c r="Q131" s="38">
        <v>2149.21</v>
      </c>
      <c r="R131" s="36">
        <v>56207.07</v>
      </c>
      <c r="S131" s="38">
        <v>5113.98</v>
      </c>
      <c r="T131" s="36">
        <v>56095.56</v>
      </c>
      <c r="U131" s="38">
        <v>5338.98</v>
      </c>
      <c r="V131" s="36">
        <v>57262.58</v>
      </c>
      <c r="W131" s="38">
        <v>1246.85</v>
      </c>
      <c r="X131" s="36">
        <v>19900.02</v>
      </c>
      <c r="Y131" s="38">
        <v>74.18</v>
      </c>
      <c r="Z131" s="36">
        <v>47312.41</v>
      </c>
    </row>
    <row r="132" spans="1:26" s="18" customFormat="1" ht="12.75">
      <c r="A132" s="31">
        <v>130</v>
      </c>
      <c r="B132" s="33" t="s">
        <v>140</v>
      </c>
      <c r="C132" s="35">
        <v>5.23</v>
      </c>
      <c r="D132" s="36">
        <v>78251.49</v>
      </c>
      <c r="E132" s="35">
        <v>1.5</v>
      </c>
      <c r="F132" s="36">
        <v>78004.35</v>
      </c>
      <c r="G132" s="37">
        <v>6.73</v>
      </c>
      <c r="H132" s="36">
        <v>78196.41</v>
      </c>
      <c r="I132" s="38">
        <v>3</v>
      </c>
      <c r="J132" s="36">
        <v>65304.04</v>
      </c>
      <c r="K132" s="38">
        <v>4</v>
      </c>
      <c r="L132" s="36">
        <v>72683.96</v>
      </c>
      <c r="M132" s="38">
        <v>7</v>
      </c>
      <c r="N132" s="36">
        <v>69521.14</v>
      </c>
      <c r="O132" s="39">
        <v>183.06</v>
      </c>
      <c r="P132" s="36">
        <v>44750.74</v>
      </c>
      <c r="Q132" s="38">
        <v>92.72</v>
      </c>
      <c r="R132" s="36">
        <v>44283.16</v>
      </c>
      <c r="S132" s="38">
        <v>275.78</v>
      </c>
      <c r="T132" s="36">
        <v>44593.54</v>
      </c>
      <c r="U132" s="38">
        <v>289.51</v>
      </c>
      <c r="V132" s="36">
        <v>45977.39</v>
      </c>
      <c r="W132" s="38">
        <v>68.5</v>
      </c>
      <c r="X132" s="36">
        <v>15955.39</v>
      </c>
      <c r="Y132" s="38">
        <v>10.5</v>
      </c>
      <c r="Z132" s="36">
        <v>49414.31</v>
      </c>
    </row>
    <row r="133" spans="1:26" s="18" customFormat="1" ht="14.25">
      <c r="A133" s="31">
        <v>131</v>
      </c>
      <c r="B133" s="33" t="s">
        <v>141</v>
      </c>
      <c r="C133" s="35">
        <v>11</v>
      </c>
      <c r="D133" s="36">
        <v>80042.08</v>
      </c>
      <c r="E133" s="35">
        <v>4</v>
      </c>
      <c r="F133" s="36">
        <v>98614.6</v>
      </c>
      <c r="G133" s="37">
        <v>15</v>
      </c>
      <c r="H133" s="36">
        <v>84994.75</v>
      </c>
      <c r="I133" s="38">
        <v>11.67</v>
      </c>
      <c r="J133" s="36">
        <v>65939.07</v>
      </c>
      <c r="K133" s="38">
        <v>7.33</v>
      </c>
      <c r="L133" s="36">
        <v>65761.1</v>
      </c>
      <c r="M133" s="38">
        <v>19</v>
      </c>
      <c r="N133" s="36">
        <v>65870.41</v>
      </c>
      <c r="O133" s="39">
        <v>543.05</v>
      </c>
      <c r="P133" s="36">
        <v>54840.28</v>
      </c>
      <c r="Q133" s="38">
        <v>330.17</v>
      </c>
      <c r="R133" s="36">
        <v>54083.71</v>
      </c>
      <c r="S133" s="38">
        <v>873.22</v>
      </c>
      <c r="T133" s="36">
        <v>54554.22</v>
      </c>
      <c r="U133" s="38">
        <v>907.22</v>
      </c>
      <c r="V133" s="36">
        <v>55294.52</v>
      </c>
      <c r="W133" s="38">
        <v>199.46</v>
      </c>
      <c r="X133" s="36">
        <v>20401.69</v>
      </c>
      <c r="Y133" s="38">
        <v>34.57</v>
      </c>
      <c r="Z133" s="36">
        <v>46636.12</v>
      </c>
    </row>
    <row r="134" spans="1:26" s="18" customFormat="1" ht="12.75">
      <c r="A134" s="31">
        <v>132</v>
      </c>
      <c r="B134" s="33" t="s">
        <v>142</v>
      </c>
      <c r="C134" s="35">
        <v>4.75</v>
      </c>
      <c r="D134" s="36">
        <v>89401.76</v>
      </c>
      <c r="E134" s="35">
        <v>1.25</v>
      </c>
      <c r="F134" s="36">
        <v>116909.52</v>
      </c>
      <c r="G134" s="37">
        <v>6</v>
      </c>
      <c r="H134" s="36">
        <v>95132.54</v>
      </c>
      <c r="I134" s="38">
        <v>1</v>
      </c>
      <c r="J134" s="36">
        <v>83918.46</v>
      </c>
      <c r="K134" s="38">
        <v>6</v>
      </c>
      <c r="L134" s="36">
        <v>90333.31</v>
      </c>
      <c r="M134" s="38">
        <v>7</v>
      </c>
      <c r="N134" s="36">
        <v>89416.91</v>
      </c>
      <c r="O134" s="39">
        <v>252.44</v>
      </c>
      <c r="P134" s="36">
        <v>52852.35</v>
      </c>
      <c r="Q134" s="38">
        <v>140.24</v>
      </c>
      <c r="R134" s="36">
        <v>57117.5</v>
      </c>
      <c r="S134" s="38">
        <v>392.68</v>
      </c>
      <c r="T134" s="36">
        <v>54375.59</v>
      </c>
      <c r="U134" s="38">
        <v>405.68</v>
      </c>
      <c r="V134" s="36">
        <v>55583.02</v>
      </c>
      <c r="W134" s="38">
        <v>80.92</v>
      </c>
      <c r="X134" s="36">
        <v>17896.49</v>
      </c>
      <c r="Y134" s="38">
        <v>6.96</v>
      </c>
      <c r="Z134" s="36">
        <v>46882.14</v>
      </c>
    </row>
    <row r="135" spans="1:26" s="18" customFormat="1" ht="14.25">
      <c r="A135" s="31">
        <v>134</v>
      </c>
      <c r="B135" s="33" t="s">
        <v>46</v>
      </c>
      <c r="C135" s="35">
        <v>0</v>
      </c>
      <c r="D135" s="36">
        <v>0</v>
      </c>
      <c r="E135" s="35">
        <v>0</v>
      </c>
      <c r="F135" s="36">
        <v>0</v>
      </c>
      <c r="G135" s="37">
        <v>0</v>
      </c>
      <c r="H135" s="36">
        <v>0</v>
      </c>
      <c r="I135" s="38">
        <v>0</v>
      </c>
      <c r="J135" s="36">
        <v>0</v>
      </c>
      <c r="K135" s="38">
        <v>0</v>
      </c>
      <c r="L135" s="36">
        <v>0</v>
      </c>
      <c r="M135" s="38">
        <v>0</v>
      </c>
      <c r="N135" s="36">
        <v>0</v>
      </c>
      <c r="O135" s="39">
        <v>0</v>
      </c>
      <c r="P135" s="36">
        <v>0</v>
      </c>
      <c r="Q135" s="38">
        <v>0</v>
      </c>
      <c r="R135" s="36">
        <v>0</v>
      </c>
      <c r="S135" s="38">
        <v>0</v>
      </c>
      <c r="T135" s="36">
        <v>0</v>
      </c>
      <c r="U135" s="38">
        <v>0</v>
      </c>
      <c r="V135" s="36">
        <v>0</v>
      </c>
      <c r="W135" s="38">
        <v>0</v>
      </c>
      <c r="X135" s="36">
        <v>0</v>
      </c>
      <c r="Y135" s="38">
        <v>0</v>
      </c>
      <c r="Z135" s="36">
        <v>0</v>
      </c>
    </row>
    <row r="136" spans="1:26" s="18" customFormat="1" ht="12.75">
      <c r="A136" s="31">
        <v>135</v>
      </c>
      <c r="B136" s="33" t="s">
        <v>50</v>
      </c>
      <c r="C136" s="35">
        <v>2</v>
      </c>
      <c r="D136" s="36">
        <v>71626.07</v>
      </c>
      <c r="E136" s="35">
        <v>1</v>
      </c>
      <c r="F136" s="36">
        <v>80437.94</v>
      </c>
      <c r="G136" s="37">
        <v>3</v>
      </c>
      <c r="H136" s="36">
        <v>74563.36</v>
      </c>
      <c r="I136" s="38">
        <v>2</v>
      </c>
      <c r="J136" s="36">
        <v>66929.76</v>
      </c>
      <c r="K136" s="38">
        <v>1</v>
      </c>
      <c r="L136" s="36">
        <v>79008.26</v>
      </c>
      <c r="M136" s="38">
        <v>3</v>
      </c>
      <c r="N136" s="36">
        <v>70955.93</v>
      </c>
      <c r="O136" s="39">
        <v>91.15</v>
      </c>
      <c r="P136" s="36">
        <v>38037.36</v>
      </c>
      <c r="Q136" s="38">
        <v>24.45</v>
      </c>
      <c r="R136" s="36">
        <v>73135.9</v>
      </c>
      <c r="S136" s="38">
        <v>115.6</v>
      </c>
      <c r="T136" s="36">
        <v>45460.88</v>
      </c>
      <c r="U136" s="38">
        <v>121.6</v>
      </c>
      <c r="V136" s="36">
        <v>46807.86</v>
      </c>
      <c r="W136" s="38">
        <v>18</v>
      </c>
      <c r="X136" s="36">
        <v>15177.74</v>
      </c>
      <c r="Y136" s="38">
        <v>13</v>
      </c>
      <c r="Z136" s="36">
        <v>31970.86</v>
      </c>
    </row>
    <row r="137" spans="1:26" s="18" customFormat="1" ht="12.75">
      <c r="A137" s="31">
        <v>136</v>
      </c>
      <c r="B137" s="33" t="s">
        <v>143</v>
      </c>
      <c r="C137" s="35">
        <v>35.37</v>
      </c>
      <c r="D137" s="36">
        <v>93130.96</v>
      </c>
      <c r="E137" s="35">
        <v>11.63</v>
      </c>
      <c r="F137" s="36">
        <v>101664.62</v>
      </c>
      <c r="G137" s="37">
        <v>47</v>
      </c>
      <c r="H137" s="36">
        <v>95242.58</v>
      </c>
      <c r="I137" s="38">
        <v>51.77</v>
      </c>
      <c r="J137" s="36">
        <v>76956.62</v>
      </c>
      <c r="K137" s="38">
        <v>42.23</v>
      </c>
      <c r="L137" s="36">
        <v>78157.8</v>
      </c>
      <c r="M137" s="38">
        <v>94</v>
      </c>
      <c r="N137" s="36">
        <v>77496.26</v>
      </c>
      <c r="O137" s="39">
        <v>1754.61</v>
      </c>
      <c r="P137" s="36">
        <v>55810.14</v>
      </c>
      <c r="Q137" s="38">
        <v>1217.93</v>
      </c>
      <c r="R137" s="36">
        <v>56655.07</v>
      </c>
      <c r="S137" s="38">
        <v>2972.54</v>
      </c>
      <c r="T137" s="36">
        <v>56156.33</v>
      </c>
      <c r="U137" s="38">
        <v>3113.54</v>
      </c>
      <c r="V137" s="36">
        <v>57390.62</v>
      </c>
      <c r="W137" s="38">
        <v>823.53</v>
      </c>
      <c r="X137" s="36">
        <v>18612.74</v>
      </c>
      <c r="Y137" s="38">
        <v>17.89</v>
      </c>
      <c r="Z137" s="36">
        <v>55693.94</v>
      </c>
    </row>
    <row r="138" spans="1:26" s="18" customFormat="1" ht="12.75">
      <c r="A138" s="31">
        <v>137</v>
      </c>
      <c r="B138" s="33" t="s">
        <v>144</v>
      </c>
      <c r="C138" s="35">
        <v>2</v>
      </c>
      <c r="D138" s="36">
        <v>67613.26</v>
      </c>
      <c r="E138" s="35">
        <v>0</v>
      </c>
      <c r="F138" s="36">
        <v>0</v>
      </c>
      <c r="G138" s="37">
        <v>2</v>
      </c>
      <c r="H138" s="36">
        <v>67613.26</v>
      </c>
      <c r="I138" s="38">
        <v>0</v>
      </c>
      <c r="J138" s="36">
        <v>0</v>
      </c>
      <c r="K138" s="38">
        <v>0</v>
      </c>
      <c r="L138" s="36">
        <v>0</v>
      </c>
      <c r="M138" s="38">
        <v>0</v>
      </c>
      <c r="N138" s="36">
        <v>0</v>
      </c>
      <c r="O138" s="39">
        <v>48.01</v>
      </c>
      <c r="P138" s="36">
        <v>39123.13</v>
      </c>
      <c r="Q138" s="38">
        <v>5.5</v>
      </c>
      <c r="R138" s="36">
        <v>45276</v>
      </c>
      <c r="S138" s="38">
        <v>53.51</v>
      </c>
      <c r="T138" s="36">
        <v>39755.55</v>
      </c>
      <c r="U138" s="38">
        <v>55.51</v>
      </c>
      <c r="V138" s="36">
        <v>40759.25</v>
      </c>
      <c r="W138" s="38">
        <v>5</v>
      </c>
      <c r="X138" s="36">
        <v>14412.01</v>
      </c>
      <c r="Y138" s="38">
        <v>1</v>
      </c>
      <c r="Z138" s="36">
        <v>59976</v>
      </c>
    </row>
    <row r="139" spans="1:26" s="18" customFormat="1" ht="14.25">
      <c r="A139" s="31">
        <v>138</v>
      </c>
      <c r="B139" s="33" t="s">
        <v>145</v>
      </c>
      <c r="C139" s="35">
        <v>0</v>
      </c>
      <c r="D139" s="36">
        <v>0</v>
      </c>
      <c r="E139" s="35">
        <v>0</v>
      </c>
      <c r="F139" s="36">
        <v>0</v>
      </c>
      <c r="G139" s="37">
        <v>0</v>
      </c>
      <c r="H139" s="36">
        <v>0</v>
      </c>
      <c r="I139" s="38">
        <v>0</v>
      </c>
      <c r="J139" s="36">
        <v>0</v>
      </c>
      <c r="K139" s="38">
        <v>0</v>
      </c>
      <c r="L139" s="36">
        <v>0</v>
      </c>
      <c r="M139" s="38">
        <v>0</v>
      </c>
      <c r="N139" s="36">
        <v>0</v>
      </c>
      <c r="O139" s="39">
        <v>0</v>
      </c>
      <c r="P139" s="36">
        <v>0</v>
      </c>
      <c r="Q139" s="38">
        <v>0</v>
      </c>
      <c r="R139" s="36">
        <v>0</v>
      </c>
      <c r="S139" s="38">
        <v>0</v>
      </c>
      <c r="T139" s="36">
        <v>0</v>
      </c>
      <c r="U139" s="38">
        <v>0</v>
      </c>
      <c r="V139" s="36">
        <v>0</v>
      </c>
      <c r="W139" s="38">
        <v>0</v>
      </c>
      <c r="X139" s="36">
        <v>0</v>
      </c>
      <c r="Y139" s="38">
        <v>0</v>
      </c>
      <c r="Z139" s="36">
        <v>0</v>
      </c>
    </row>
    <row r="140" spans="1:26" s="18" customFormat="1" ht="12.75">
      <c r="A140" s="31">
        <v>139</v>
      </c>
      <c r="B140" s="33" t="s">
        <v>146</v>
      </c>
      <c r="C140" s="35">
        <v>4.67</v>
      </c>
      <c r="D140" s="36">
        <v>93273.94</v>
      </c>
      <c r="E140" s="35">
        <v>1.33</v>
      </c>
      <c r="F140" s="36">
        <v>99951.8</v>
      </c>
      <c r="G140" s="37">
        <v>6</v>
      </c>
      <c r="H140" s="36">
        <v>94754.2</v>
      </c>
      <c r="I140" s="38">
        <v>5.34</v>
      </c>
      <c r="J140" s="36">
        <v>68477.99</v>
      </c>
      <c r="K140" s="38">
        <v>3.66</v>
      </c>
      <c r="L140" s="36">
        <v>83922.31</v>
      </c>
      <c r="M140" s="38">
        <v>9</v>
      </c>
      <c r="N140" s="36">
        <v>74758.68</v>
      </c>
      <c r="O140" s="39">
        <v>177.26</v>
      </c>
      <c r="P140" s="36">
        <v>54642.84</v>
      </c>
      <c r="Q140" s="38">
        <v>119.7</v>
      </c>
      <c r="R140" s="36">
        <v>56403.6</v>
      </c>
      <c r="S140" s="38">
        <v>296.96</v>
      </c>
      <c r="T140" s="36">
        <v>55352.58</v>
      </c>
      <c r="U140" s="38">
        <v>311.96</v>
      </c>
      <c r="V140" s="36">
        <v>56670.26</v>
      </c>
      <c r="W140" s="38">
        <v>53.38</v>
      </c>
      <c r="X140" s="36">
        <v>18622.89</v>
      </c>
      <c r="Y140" s="38">
        <v>11.9</v>
      </c>
      <c r="Z140" s="36">
        <v>39366.94</v>
      </c>
    </row>
    <row r="141" spans="1:26" s="18" customFormat="1" ht="12.75">
      <c r="A141" s="31">
        <v>142</v>
      </c>
      <c r="B141" s="33" t="s">
        <v>147</v>
      </c>
      <c r="C141" s="35">
        <v>2.66</v>
      </c>
      <c r="D141" s="36">
        <v>85267.24</v>
      </c>
      <c r="E141" s="35">
        <v>1.34</v>
      </c>
      <c r="F141" s="36">
        <v>93006.05</v>
      </c>
      <c r="G141" s="37">
        <v>4</v>
      </c>
      <c r="H141" s="36">
        <v>87859.74</v>
      </c>
      <c r="I141" s="38">
        <v>2.66</v>
      </c>
      <c r="J141" s="36">
        <v>68471.09</v>
      </c>
      <c r="K141" s="38">
        <v>2.33</v>
      </c>
      <c r="L141" s="36">
        <v>66801.36</v>
      </c>
      <c r="M141" s="38">
        <v>4.99</v>
      </c>
      <c r="N141" s="36">
        <v>67691.44</v>
      </c>
      <c r="O141" s="39">
        <v>93.18</v>
      </c>
      <c r="P141" s="36">
        <v>44640.17</v>
      </c>
      <c r="Q141" s="38">
        <v>73.14</v>
      </c>
      <c r="R141" s="36">
        <v>53459.92</v>
      </c>
      <c r="S141" s="38">
        <v>166.32</v>
      </c>
      <c r="T141" s="36">
        <v>48518.7</v>
      </c>
      <c r="U141" s="38">
        <v>175.31</v>
      </c>
      <c r="V141" s="36">
        <v>49962.06</v>
      </c>
      <c r="W141" s="38">
        <v>35</v>
      </c>
      <c r="X141" s="36">
        <v>20796.79</v>
      </c>
      <c r="Y141" s="38">
        <v>1.5</v>
      </c>
      <c r="Z141" s="36">
        <v>40279.72</v>
      </c>
    </row>
    <row r="142" spans="1:26" s="18" customFormat="1" ht="12.75">
      <c r="A142" s="31">
        <v>143</v>
      </c>
      <c r="B142" s="33" t="s">
        <v>148</v>
      </c>
      <c r="C142" s="35">
        <v>6.5</v>
      </c>
      <c r="D142" s="36">
        <v>112034.34</v>
      </c>
      <c r="E142" s="35">
        <v>1.5</v>
      </c>
      <c r="F142" s="36">
        <v>151180</v>
      </c>
      <c r="G142" s="37">
        <v>8</v>
      </c>
      <c r="H142" s="36">
        <v>119374.15</v>
      </c>
      <c r="I142" s="38">
        <v>8.48</v>
      </c>
      <c r="J142" s="36">
        <v>96318.83</v>
      </c>
      <c r="K142" s="38">
        <v>7.48</v>
      </c>
      <c r="L142" s="36">
        <v>102734.84</v>
      </c>
      <c r="M142" s="38">
        <v>15.96</v>
      </c>
      <c r="N142" s="36">
        <v>99325.83</v>
      </c>
      <c r="O142" s="39">
        <v>381.16</v>
      </c>
      <c r="P142" s="36">
        <v>62964.94</v>
      </c>
      <c r="Q142" s="38">
        <v>208.52</v>
      </c>
      <c r="R142" s="36">
        <v>66241.96</v>
      </c>
      <c r="S142" s="38">
        <v>589.68</v>
      </c>
      <c r="T142" s="36">
        <v>64123.74</v>
      </c>
      <c r="U142" s="38">
        <v>613.64</v>
      </c>
      <c r="V142" s="36">
        <v>65759.6</v>
      </c>
      <c r="W142" s="38">
        <v>77.25</v>
      </c>
      <c r="X142" s="36">
        <v>27480.47</v>
      </c>
      <c r="Y142" s="38">
        <v>12.67</v>
      </c>
      <c r="Z142" s="36">
        <v>49015.27</v>
      </c>
    </row>
    <row r="143" spans="1:26" s="18" customFormat="1" ht="12.75">
      <c r="A143" s="31">
        <v>144</v>
      </c>
      <c r="B143" s="33" t="s">
        <v>149</v>
      </c>
      <c r="C143" s="35">
        <v>2.67</v>
      </c>
      <c r="D143" s="36">
        <v>126258.61</v>
      </c>
      <c r="E143" s="35">
        <v>1.33</v>
      </c>
      <c r="F143" s="36">
        <v>127704.89</v>
      </c>
      <c r="G143" s="37">
        <v>4</v>
      </c>
      <c r="H143" s="36">
        <v>126739.5</v>
      </c>
      <c r="I143" s="38">
        <v>2.58</v>
      </c>
      <c r="J143" s="36">
        <v>93529.9</v>
      </c>
      <c r="K143" s="38">
        <v>1.28</v>
      </c>
      <c r="L143" s="36">
        <v>93448.32</v>
      </c>
      <c r="M143" s="38">
        <v>3.86</v>
      </c>
      <c r="N143" s="36">
        <v>93502.84</v>
      </c>
      <c r="O143" s="39">
        <v>160.38</v>
      </c>
      <c r="P143" s="36">
        <v>57120.61</v>
      </c>
      <c r="Q143" s="38">
        <v>80.29</v>
      </c>
      <c r="R143" s="36">
        <v>61805.46</v>
      </c>
      <c r="S143" s="38">
        <v>240.67</v>
      </c>
      <c r="T143" s="36">
        <v>58683.53</v>
      </c>
      <c r="U143" s="38">
        <v>248.53</v>
      </c>
      <c r="V143" s="36">
        <v>60319.65</v>
      </c>
      <c r="W143" s="38">
        <v>21.76</v>
      </c>
      <c r="X143" s="36">
        <v>28683.39</v>
      </c>
      <c r="Y143" s="38">
        <v>8.68</v>
      </c>
      <c r="Z143" s="36">
        <v>57945.77</v>
      </c>
    </row>
    <row r="144" spans="1:26" s="18" customFormat="1" ht="12.75">
      <c r="A144" s="31"/>
      <c r="B144" s="33"/>
      <c r="C144" s="35"/>
      <c r="D144" s="36"/>
      <c r="E144" s="35"/>
      <c r="F144" s="36"/>
      <c r="G144" s="37"/>
      <c r="H144" s="36"/>
      <c r="I144" s="37"/>
      <c r="J144" s="36"/>
      <c r="K144" s="37"/>
      <c r="L144" s="36"/>
      <c r="M144" s="37"/>
      <c r="N144" s="36"/>
      <c r="O144" s="35"/>
      <c r="P144" s="36"/>
      <c r="Q144" s="37"/>
      <c r="R144" s="36"/>
      <c r="S144" s="37"/>
      <c r="T144" s="36"/>
      <c r="U144" s="37"/>
      <c r="V144" s="36"/>
      <c r="W144" s="37"/>
      <c r="X144" s="36"/>
      <c r="Y144" s="43"/>
      <c r="Z144" s="36"/>
    </row>
    <row r="145" spans="1:26" s="18" customFormat="1" ht="12.75">
      <c r="A145" s="31"/>
      <c r="B145" s="32" t="s">
        <v>150</v>
      </c>
      <c r="C145" s="35"/>
      <c r="D145" s="36"/>
      <c r="E145" s="35"/>
      <c r="F145" s="36"/>
      <c r="G145" s="37"/>
      <c r="H145" s="36"/>
      <c r="I145" s="37"/>
      <c r="J145" s="36"/>
      <c r="K145" s="37"/>
      <c r="L145" s="36"/>
      <c r="M145" s="37"/>
      <c r="N145" s="36"/>
      <c r="O145" s="35"/>
      <c r="P145" s="36"/>
      <c r="Q145" s="37"/>
      <c r="R145" s="36"/>
      <c r="S145" s="37"/>
      <c r="T145" s="36"/>
      <c r="U145" s="37"/>
      <c r="V145" s="36"/>
      <c r="W145" s="37"/>
      <c r="X145" s="36"/>
      <c r="Y145" s="43"/>
      <c r="Z145" s="36"/>
    </row>
    <row r="146" spans="1:26" s="18" customFormat="1" ht="12.75">
      <c r="A146" s="31">
        <v>202</v>
      </c>
      <c r="B146" s="33" t="s">
        <v>151</v>
      </c>
      <c r="C146" s="35">
        <v>1</v>
      </c>
      <c r="D146" s="36">
        <v>72178.26</v>
      </c>
      <c r="E146" s="35">
        <v>1</v>
      </c>
      <c r="F146" s="36">
        <v>72163.38</v>
      </c>
      <c r="G146" s="37">
        <v>2</v>
      </c>
      <c r="H146" s="36">
        <v>72170.82</v>
      </c>
      <c r="I146" s="38">
        <v>0</v>
      </c>
      <c r="J146" s="36">
        <v>0</v>
      </c>
      <c r="K146" s="38">
        <v>0</v>
      </c>
      <c r="L146" s="36">
        <v>0</v>
      </c>
      <c r="M146" s="38">
        <v>0</v>
      </c>
      <c r="N146" s="36">
        <v>0</v>
      </c>
      <c r="O146" s="39">
        <v>23.51</v>
      </c>
      <c r="P146" s="36">
        <v>40788.3</v>
      </c>
      <c r="Q146" s="38">
        <v>20.55</v>
      </c>
      <c r="R146" s="36">
        <v>52265.43</v>
      </c>
      <c r="S146" s="38">
        <v>44.06</v>
      </c>
      <c r="T146" s="36">
        <v>46141.34</v>
      </c>
      <c r="U146" s="38">
        <v>46.06</v>
      </c>
      <c r="V146" s="36">
        <v>47271.59</v>
      </c>
      <c r="W146" s="38">
        <v>11</v>
      </c>
      <c r="X146" s="36">
        <v>17435.6</v>
      </c>
      <c r="Y146" s="38">
        <v>0.5</v>
      </c>
      <c r="Z146" s="36">
        <v>29741.5</v>
      </c>
    </row>
    <row r="147" spans="1:26" s="18" customFormat="1" ht="15" customHeight="1">
      <c r="A147" s="31">
        <v>207</v>
      </c>
      <c r="B147" s="33" t="s">
        <v>152</v>
      </c>
      <c r="C147" s="35">
        <v>1</v>
      </c>
      <c r="D147" s="36">
        <v>82922</v>
      </c>
      <c r="E147" s="35">
        <v>2</v>
      </c>
      <c r="F147" s="36">
        <v>91316.5</v>
      </c>
      <c r="G147" s="37">
        <v>3</v>
      </c>
      <c r="H147" s="36">
        <v>88518.33</v>
      </c>
      <c r="I147" s="38">
        <v>0</v>
      </c>
      <c r="J147" s="36">
        <v>0</v>
      </c>
      <c r="K147" s="38">
        <v>1</v>
      </c>
      <c r="L147" s="36">
        <v>71443</v>
      </c>
      <c r="M147" s="38">
        <v>1</v>
      </c>
      <c r="N147" s="36">
        <v>71443</v>
      </c>
      <c r="O147" s="39">
        <v>60</v>
      </c>
      <c r="P147" s="36">
        <v>37461.22</v>
      </c>
      <c r="Q147" s="38">
        <v>38</v>
      </c>
      <c r="R147" s="36">
        <v>43073.53</v>
      </c>
      <c r="S147" s="38">
        <v>98</v>
      </c>
      <c r="T147" s="36">
        <v>39637.42</v>
      </c>
      <c r="U147" s="38">
        <v>102</v>
      </c>
      <c r="V147" s="36">
        <v>41386.92</v>
      </c>
      <c r="W147" s="38">
        <v>0</v>
      </c>
      <c r="X147" s="36">
        <v>0</v>
      </c>
      <c r="Y147" s="38">
        <v>1.33</v>
      </c>
      <c r="Z147" s="36">
        <v>19145.86</v>
      </c>
    </row>
    <row r="148" spans="1:26" s="51" customFormat="1" ht="15" customHeight="1">
      <c r="A148" s="44"/>
      <c r="B148" s="45" t="s">
        <v>153</v>
      </c>
      <c r="C148" s="46">
        <f>SUM(C9:C147)</f>
        <v>1375.2499999999998</v>
      </c>
      <c r="D148" s="47">
        <f>SUM('[1]TOAD Data'!H3:H138)/'Table 19'!C148</f>
        <v>95735.40333030364</v>
      </c>
      <c r="E148" s="46">
        <f aca="true" t="shared" si="0" ref="E148:Y148">SUM(E9:E147)</f>
        <v>551.6800000000001</v>
      </c>
      <c r="F148" s="47">
        <f>SUM('[1]TOAD Data'!K3:K138)/'Table 19'!E148</f>
        <v>100687.25967952437</v>
      </c>
      <c r="G148" s="48">
        <f t="shared" si="0"/>
        <v>1926.9300000000005</v>
      </c>
      <c r="H148" s="47">
        <f>SUM('[1]TOAD Data'!P3:P138)/'Table 19'!G148</f>
        <v>97153.11965146629</v>
      </c>
      <c r="I148" s="49">
        <f t="shared" si="0"/>
        <v>1320.66</v>
      </c>
      <c r="J148" s="47">
        <f>SUM('[1]TOAD Data'!S3:S138)/'Table 19'!I148</f>
        <v>78183.62359729226</v>
      </c>
      <c r="K148" s="49">
        <f t="shared" si="0"/>
        <v>1212.32</v>
      </c>
      <c r="L148" s="47">
        <f>SUM('[1]TOAD Data'!V3:V138)/'Table 19'!K148</f>
        <v>82634.37403490828</v>
      </c>
      <c r="M148" s="49">
        <f t="shared" si="0"/>
        <v>2532.9800000000005</v>
      </c>
      <c r="N148" s="47">
        <f>SUM('[1]TOAD Data'!AA3:AA138)/'Table 19'!M148</f>
        <v>80313.81561244071</v>
      </c>
      <c r="O148" s="50">
        <f t="shared" si="0"/>
        <v>61009.579999999994</v>
      </c>
      <c r="P148" s="47">
        <f>SUM('[1]TOAD Data'!AD3:AD138)/'Table 19'!O148</f>
        <v>53770.65775227432</v>
      </c>
      <c r="Q148" s="49">
        <f t="shared" si="0"/>
        <v>39803.70999999998</v>
      </c>
      <c r="R148" s="47">
        <f>SUM('[1]TOAD Data'!AG3:AG138)/'Table 19'!Q148</f>
        <v>55581.956190515964</v>
      </c>
      <c r="S148" s="49">
        <f t="shared" si="0"/>
        <v>100813.28999999998</v>
      </c>
      <c r="T148" s="47">
        <f>SUM('[1]TOAD Data'!AL3:AL138)/'Table 19'!S148</f>
        <v>54485.805504710755</v>
      </c>
      <c r="U148" s="49">
        <f t="shared" si="0"/>
        <v>105273.19999999994</v>
      </c>
      <c r="V148" s="47">
        <f>SUM('[1]TOAD Data'!AO3:AO138)/'Table 19'!U148</f>
        <v>55888.23993903486</v>
      </c>
      <c r="W148" s="49">
        <f t="shared" si="0"/>
        <v>19031.569999999992</v>
      </c>
      <c r="X148" s="47">
        <f>SUM('[1]TOAD Data'!AR3:AR138)/'Table 19'!W148</f>
        <v>19783.298611727787</v>
      </c>
      <c r="Y148" s="49">
        <f t="shared" si="0"/>
        <v>3226.6599999999994</v>
      </c>
      <c r="Z148" s="47">
        <f>SUM('[1]TOAD Data'!AU3:AU138)/'Table 19'!Y148</f>
        <v>47976.04372323085</v>
      </c>
    </row>
    <row r="149" spans="1:26" s="18" customFormat="1" ht="15" customHeight="1">
      <c r="A149" s="31"/>
      <c r="B149" s="33"/>
      <c r="C149" s="35"/>
      <c r="D149" s="36"/>
      <c r="E149" s="35"/>
      <c r="F149" s="36"/>
      <c r="G149" s="37"/>
      <c r="H149" s="36"/>
      <c r="I149" s="38"/>
      <c r="J149" s="36"/>
      <c r="K149" s="38"/>
      <c r="L149" s="36"/>
      <c r="M149" s="38"/>
      <c r="N149" s="36"/>
      <c r="O149" s="39"/>
      <c r="P149" s="36"/>
      <c r="Q149" s="38"/>
      <c r="R149" s="36"/>
      <c r="S149" s="38"/>
      <c r="T149" s="36"/>
      <c r="U149" s="38"/>
      <c r="V149" s="36"/>
      <c r="W149" s="38"/>
      <c r="X149" s="36"/>
      <c r="Y149" s="38"/>
      <c r="Z149" s="36"/>
    </row>
    <row r="150" spans="1:26" s="18" customFormat="1" ht="12.75">
      <c r="A150" s="31"/>
      <c r="B150" s="33"/>
      <c r="C150" s="40"/>
      <c r="D150" s="41"/>
      <c r="E150" s="40"/>
      <c r="F150" s="41"/>
      <c r="G150" s="42"/>
      <c r="H150" s="41"/>
      <c r="I150" s="42"/>
      <c r="J150" s="41"/>
      <c r="K150" s="40"/>
      <c r="L150" s="41"/>
      <c r="M150" s="42"/>
      <c r="N150" s="41"/>
      <c r="O150" s="40"/>
      <c r="P150" s="41"/>
      <c r="Q150" s="40"/>
      <c r="R150" s="41"/>
      <c r="S150" s="42"/>
      <c r="T150" s="41"/>
      <c r="U150" s="42"/>
      <c r="V150" s="41"/>
      <c r="W150" s="42"/>
      <c r="X150" s="41"/>
      <c r="Y150" s="42"/>
      <c r="Z150" s="41"/>
    </row>
    <row r="151" spans="1:26" s="18" customFormat="1" ht="12.75">
      <c r="A151" s="31"/>
      <c r="B151" s="32" t="s">
        <v>154</v>
      </c>
      <c r="C151" s="40"/>
      <c r="D151" s="41"/>
      <c r="E151" s="40"/>
      <c r="F151" s="41"/>
      <c r="G151" s="42"/>
      <c r="H151" s="41"/>
      <c r="I151" s="42"/>
      <c r="J151" s="41"/>
      <c r="K151" s="40"/>
      <c r="L151" s="41"/>
      <c r="M151" s="42"/>
      <c r="N151" s="41"/>
      <c r="O151" s="40"/>
      <c r="P151" s="41"/>
      <c r="Q151" s="40"/>
      <c r="R151" s="41"/>
      <c r="S151" s="42"/>
      <c r="T151" s="41"/>
      <c r="U151" s="42"/>
      <c r="V151" s="41"/>
      <c r="W151" s="42"/>
      <c r="X151" s="41"/>
      <c r="Y151" s="42"/>
      <c r="Z151" s="41"/>
    </row>
    <row r="152" spans="1:26" s="18" customFormat="1" ht="12.75">
      <c r="A152" s="31">
        <v>260</v>
      </c>
      <c r="B152" t="s">
        <v>155</v>
      </c>
      <c r="C152" s="35">
        <f>IF(ISNA(VLOOKUP($A152,'[1]TOAD Data'!$B$3:$AW$210,8,FALSE)),0,VLOOKUP($A152,'[1]TOAD Data'!$B$3:$AW$210,8,FALSE))</f>
        <v>0</v>
      </c>
      <c r="D152" s="36">
        <f>IF(ISNA(VLOOKUP($A152,'[1]TOAD Data'!$B$3:$AW$210,9,FALSE)),0,VLOOKUP($A152,'[1]TOAD Data'!$B$3:$AW$210,9,FALSE))</f>
        <v>0</v>
      </c>
      <c r="E152" s="35">
        <f>IF(ISNA(VLOOKUP($A152,'[1]TOAD Data'!$B$3:$AW$210,11,FALSE)),0,VLOOKUP($A152,'[1]TOAD Data'!$B$3:$AW$210,11,FALSE))</f>
        <v>0.5</v>
      </c>
      <c r="F152" s="36">
        <f>IF(ISNA(VLOOKUP($A152,'[1]TOAD Data'!$B$3:$AW$210,12,FALSE)),0,VLOOKUP($A152,'[1]TOAD Data'!$B$3:$AW$210,12,FALSE))</f>
        <v>96913.28</v>
      </c>
      <c r="G152" s="37">
        <f>IF(ISNA(VLOOKUP(A152,'[1]TOAD Data'!$B$3:$R$210,16,FALSE)),0,VLOOKUP(A152,'[1]TOAD Data'!$B$3:$R$210,16,FALSE))</f>
        <v>0.5</v>
      </c>
      <c r="H152" s="36">
        <f>IF(ISNA(VLOOKUP(A152,'[1]TOAD Data'!$B$3:$R$210,17,FALSE)),0,VLOOKUP(A152,'[1]TOAD Data'!$B$3:$R$210,17,FALSE))</f>
        <v>96913.28</v>
      </c>
      <c r="I152" s="38">
        <f>IF(ISNA(VLOOKUP($A152,'[1]TOAD Data'!$B$3:$T$210,19,FALSE)),0,VLOOKUP($A152,'[1]TOAD Data'!$B$3:$T$210,19,FALSE))</f>
        <v>0</v>
      </c>
      <c r="J152" s="36">
        <f>IF(ISNA(VLOOKUP($A152,'[1]TOAD Data'!$B$3:$U$210,20,FALSE)),0,VLOOKUP($A152,'[1]TOAD Data'!$B$3:$U$210,20,FALSE))</f>
        <v>0</v>
      </c>
      <c r="K152" s="38">
        <f>IF(ISNA(VLOOKUP($A152,'[1]TOAD Data'!$B$3:$AW$210,22,FALSE)),0,VLOOKUP($A152,'[1]TOAD Data'!$B$3:$AW$210,22,FALSE))</f>
        <v>0</v>
      </c>
      <c r="L152" s="36">
        <f>IF(ISNA(VLOOKUP($A152,'[1]TOAD Data'!$B$3:$AW$210,23,FALSE)),0,VLOOKUP($A152,'[1]TOAD Data'!$B$3:$AW$210,23,FALSE))</f>
        <v>0</v>
      </c>
      <c r="M152" s="38">
        <f>IF(ISNA(VLOOKUP($A152,'[1]TOAD Data'!$B$3:$AW$210,27,FALSE)),0,VLOOKUP($A152,'[1]TOAD Data'!$B$3:$AW$210,27,FALSE))</f>
        <v>0</v>
      </c>
      <c r="N152" s="36">
        <f>IF(ISNA(VLOOKUP($A152,'[1]TOAD Data'!$B$3:$AW$210,28,FALSE)),0,VLOOKUP($A152,'[1]TOAD Data'!$B$3:$AW$210,28,FALSE))</f>
        <v>0</v>
      </c>
      <c r="O152" s="39">
        <f>IF(ISNA(VLOOKUP($A152,'[1]TOAD Data'!$B$3:$AW$210,30,FALSE)),0,VLOOKUP($A152,'[1]TOAD Data'!$B$3:$AW$210,30,FALSE))</f>
        <v>0</v>
      </c>
      <c r="P152" s="36">
        <f>IF(ISNA(VLOOKUP($A152,'[1]TOAD Data'!$B$3:$AW$210,31,FALSE)),0,VLOOKUP($A152,'[1]TOAD Data'!$B$3:$AW$210,31,FALSE))</f>
        <v>0</v>
      </c>
      <c r="Q152" s="38">
        <f>IF(ISNA(VLOOKUP($A152,'[1]TOAD Data'!$B$3:$AW$210,33,FALSE)),0,VLOOKUP($A152,'[1]TOAD Data'!$B$3:$AW$210,33,FALSE))</f>
        <v>6.5</v>
      </c>
      <c r="R152" s="36">
        <f>IF(ISNA(VLOOKUP($A152,'[1]TOAD Data'!$B$3:$AW$210,34,FALSE)),0,VLOOKUP($A152,'[1]TOAD Data'!$B$3:$AW$210,34,FALSE))</f>
        <v>61785.22</v>
      </c>
      <c r="S152" s="38">
        <f>IF(ISNA(VLOOKUP($A152,'[1]TOAD Data'!$B$3:$AW$210,38,FALSE)),0,VLOOKUP($A152,'[1]TOAD Data'!$B$3:$AW$210,38,FALSE))</f>
        <v>6.5</v>
      </c>
      <c r="T152" s="36">
        <f>IF(ISNA(VLOOKUP($A152,'[1]TOAD Data'!$B$3:$AW$210,39,FALSE)),0,VLOOKUP($A152,'[1]TOAD Data'!$B$3:$AW$210,39,FALSE))</f>
        <v>61785.22</v>
      </c>
      <c r="U152" s="38">
        <f>IF(ISNA(VLOOKUP($A152,'[1]TOAD Data'!$B$3:$AW$210,41,FALSE)),0,VLOOKUP($A152,'[1]TOAD Data'!$B$3:$AW$210,41,FALSE))</f>
        <v>7</v>
      </c>
      <c r="V152" s="36">
        <f>IF(ISNA(VLOOKUP($A152,'[1]TOAD Data'!$B$3:$AW$210,42,FALSE)),0,VLOOKUP($A152,'[1]TOAD Data'!$B$3:$AW$210,42,FALSE))</f>
        <v>64294.36</v>
      </c>
      <c r="W152" s="38">
        <f>IF(ISNA(VLOOKUP($A152,'[1]TOAD Data'!$B$3:$AW$210,44,FALSE)),0,VLOOKUP($A152,'[1]TOAD Data'!$B$3:$AW$210,44,FALSE))</f>
        <v>0</v>
      </c>
      <c r="X152" s="36">
        <f>IF(ISNA(VLOOKUP($A152,'[1]TOAD Data'!$B$3:$AW$210,45,FALSE)),0,VLOOKUP($A152,'[1]TOAD Data'!$B$3:$AW$210,45,FALSE))</f>
        <v>0</v>
      </c>
      <c r="Y152" s="38">
        <f>IF(ISNA(VLOOKUP($A152,'[1]TOAD Data'!$B$3:$AW$210,47,FALSE)),0,VLOOKUP($A152,'[1]TOAD Data'!$B$3:$AW$210,47,FALSE))</f>
        <v>0</v>
      </c>
      <c r="Z152" s="36">
        <f>IF(ISNA(VLOOKUP($A152,'[1]TOAD Data'!$B$3:$AW$210,48,FALSE)),0,VLOOKUP($A152,'[1]TOAD Data'!$B$3:$AW$210,48,FALSE))</f>
        <v>0</v>
      </c>
    </row>
    <row r="153" spans="1:26" s="18" customFormat="1" ht="12.75">
      <c r="A153" s="31">
        <v>261</v>
      </c>
      <c r="B153" t="s">
        <v>156</v>
      </c>
      <c r="C153" s="35">
        <f>IF(ISNA(VLOOKUP($A153,'[1]TOAD Data'!$B$3:$AW$210,8,FALSE)),0,VLOOKUP($A153,'[1]TOAD Data'!$B$3:$AW$210,8,FALSE))</f>
        <v>0</v>
      </c>
      <c r="D153" s="36">
        <f>IF(ISNA(VLOOKUP($A153,'[1]TOAD Data'!$B$3:$AW$210,9,FALSE)),0,VLOOKUP($A153,'[1]TOAD Data'!$B$3:$AW$210,9,FALSE))</f>
        <v>0</v>
      </c>
      <c r="E153" s="35">
        <f>IF(ISNA(VLOOKUP($A153,'[1]TOAD Data'!$B$3:$AW$210,11,FALSE)),0,VLOOKUP($A153,'[1]TOAD Data'!$B$3:$AW$210,11,FALSE))</f>
        <v>1</v>
      </c>
      <c r="F153" s="36">
        <f>IF(ISNA(VLOOKUP($A153,'[1]TOAD Data'!$B$3:$AW$210,12,FALSE)),0,VLOOKUP($A153,'[1]TOAD Data'!$B$3:$AW$210,12,FALSE))</f>
        <v>89379.96</v>
      </c>
      <c r="G153" s="37">
        <f>IF(ISNA(VLOOKUP(A153,'[1]TOAD Data'!$B$3:$R$210,16,FALSE)),0,VLOOKUP(A153,'[1]TOAD Data'!$B$3:$R$210,16,FALSE))</f>
        <v>1</v>
      </c>
      <c r="H153" s="36">
        <f>IF(ISNA(VLOOKUP(A153,'[1]TOAD Data'!$B$3:$R$210,17,FALSE)),0,VLOOKUP(A153,'[1]TOAD Data'!$B$3:$R$210,17,FALSE))</f>
        <v>89379.96</v>
      </c>
      <c r="I153" s="38">
        <f>IF(ISNA(VLOOKUP($A153,'[1]TOAD Data'!$B$3:$T$210,19,FALSE)),0,VLOOKUP($A153,'[1]TOAD Data'!$B$3:$T$210,19,FALSE))</f>
        <v>0</v>
      </c>
      <c r="J153" s="36">
        <f>IF(ISNA(VLOOKUP($A153,'[1]TOAD Data'!$B$3:$U$210,20,FALSE)),0,VLOOKUP($A153,'[1]TOAD Data'!$B$3:$U$210,20,FALSE))</f>
        <v>0</v>
      </c>
      <c r="K153" s="38">
        <f>IF(ISNA(VLOOKUP($A153,'[1]TOAD Data'!$B$3:$AW$210,22,FALSE)),0,VLOOKUP($A153,'[1]TOAD Data'!$B$3:$AW$210,22,FALSE))</f>
        <v>0</v>
      </c>
      <c r="L153" s="36">
        <f>IF(ISNA(VLOOKUP($A153,'[1]TOAD Data'!$B$3:$AW$210,23,FALSE)),0,VLOOKUP($A153,'[1]TOAD Data'!$B$3:$AW$210,23,FALSE))</f>
        <v>0</v>
      </c>
      <c r="M153" s="38">
        <f>IF(ISNA(VLOOKUP($A153,'[1]TOAD Data'!$B$3:$AW$210,27,FALSE)),0,VLOOKUP($A153,'[1]TOAD Data'!$B$3:$AW$210,27,FALSE))</f>
        <v>0</v>
      </c>
      <c r="N153" s="36">
        <f>IF(ISNA(VLOOKUP($A153,'[1]TOAD Data'!$B$3:$AW$210,28,FALSE)),0,VLOOKUP($A153,'[1]TOAD Data'!$B$3:$AW$210,28,FALSE))</f>
        <v>0</v>
      </c>
      <c r="O153" s="39">
        <f>IF(ISNA(VLOOKUP($A153,'[1]TOAD Data'!$B$3:$AW$210,30,FALSE)),0,VLOOKUP($A153,'[1]TOAD Data'!$B$3:$AW$210,30,FALSE))</f>
        <v>0</v>
      </c>
      <c r="P153" s="36">
        <f>IF(ISNA(VLOOKUP($A153,'[1]TOAD Data'!$B$3:$AW$210,31,FALSE)),0,VLOOKUP($A153,'[1]TOAD Data'!$B$3:$AW$210,31,FALSE))</f>
        <v>0</v>
      </c>
      <c r="Q153" s="38">
        <f>IF(ISNA(VLOOKUP($A153,'[1]TOAD Data'!$B$3:$AW$210,33,FALSE)),0,VLOOKUP($A153,'[1]TOAD Data'!$B$3:$AW$210,33,FALSE))</f>
        <v>8</v>
      </c>
      <c r="R153" s="36">
        <f>IF(ISNA(VLOOKUP($A153,'[1]TOAD Data'!$B$3:$AW$210,34,FALSE)),0,VLOOKUP($A153,'[1]TOAD Data'!$B$3:$AW$210,34,FALSE))</f>
        <v>53383</v>
      </c>
      <c r="S153" s="38">
        <f>IF(ISNA(VLOOKUP($A153,'[1]TOAD Data'!$B$3:$AW$210,38,FALSE)),0,VLOOKUP($A153,'[1]TOAD Data'!$B$3:$AW$210,38,FALSE))</f>
        <v>8</v>
      </c>
      <c r="T153" s="36">
        <f>IF(ISNA(VLOOKUP($A153,'[1]TOAD Data'!$B$3:$AW$210,39,FALSE)),0,VLOOKUP($A153,'[1]TOAD Data'!$B$3:$AW$210,39,FALSE))</f>
        <v>53383</v>
      </c>
      <c r="U153" s="38">
        <f>IF(ISNA(VLOOKUP($A153,'[1]TOAD Data'!$B$3:$AW$210,41,FALSE)),0,VLOOKUP($A153,'[1]TOAD Data'!$B$3:$AW$210,41,FALSE))</f>
        <v>9</v>
      </c>
      <c r="V153" s="36">
        <f>IF(ISNA(VLOOKUP($A153,'[1]TOAD Data'!$B$3:$AW$210,42,FALSE)),0,VLOOKUP($A153,'[1]TOAD Data'!$B$3:$AW$210,42,FALSE))</f>
        <v>57382.66</v>
      </c>
      <c r="W153" s="38">
        <f>IF(ISNA(VLOOKUP($A153,'[1]TOAD Data'!$B$3:$AW$210,44,FALSE)),0,VLOOKUP($A153,'[1]TOAD Data'!$B$3:$AW$210,44,FALSE))</f>
        <v>0</v>
      </c>
      <c r="X153" s="36">
        <f>IF(ISNA(VLOOKUP($A153,'[1]TOAD Data'!$B$3:$AW$210,45,FALSE)),0,VLOOKUP($A153,'[1]TOAD Data'!$B$3:$AW$210,45,FALSE))</f>
        <v>0</v>
      </c>
      <c r="Y153" s="38">
        <f>IF(ISNA(VLOOKUP($A153,'[1]TOAD Data'!$B$3:$AW$210,47,FALSE)),0,VLOOKUP($A153,'[1]TOAD Data'!$B$3:$AW$210,47,FALSE))</f>
        <v>0</v>
      </c>
      <c r="Z153" s="36">
        <f>IF(ISNA(VLOOKUP($A153,'[1]TOAD Data'!$B$3:$AW$210,48,FALSE)),0,VLOOKUP($A153,'[1]TOAD Data'!$B$3:$AW$210,48,FALSE))</f>
        <v>0</v>
      </c>
    </row>
    <row r="154" spans="1:26" s="18" customFormat="1" ht="12.75">
      <c r="A154" s="31">
        <v>262</v>
      </c>
      <c r="B154" s="33" t="str">
        <f>VLOOKUP(A154,'[2]Table 19'!$A$7:$B$230,2,FALSE)</f>
        <v>Governor's School for the Arts</v>
      </c>
      <c r="C154" s="35">
        <f>IF(ISNA(VLOOKUP($A154,'[1]TOAD Data'!$B$3:$AW$210,8,FALSE)),0,VLOOKUP($A154,'[1]TOAD Data'!$B$3:$AW$210,8,FALSE))</f>
        <v>0</v>
      </c>
      <c r="D154" s="36">
        <f>IF(ISNA(VLOOKUP($A154,'[1]TOAD Data'!$B$3:$AW$210,9,FALSE)),0,VLOOKUP($A154,'[1]TOAD Data'!$B$3:$AW$210,9,FALSE))</f>
        <v>0</v>
      </c>
      <c r="E154" s="35">
        <f>IF(ISNA(VLOOKUP($A154,'[1]TOAD Data'!$B$3:$AW$210,11,FALSE)),0,VLOOKUP($A154,'[1]TOAD Data'!$B$3:$AW$210,11,FALSE))</f>
        <v>1</v>
      </c>
      <c r="F154" s="36">
        <f>IF(ISNA(VLOOKUP($A154,'[1]TOAD Data'!$B$3:$AW$210,12,FALSE)),0,VLOOKUP($A154,'[1]TOAD Data'!$B$3:$AW$210,12,FALSE))</f>
        <v>102112.9</v>
      </c>
      <c r="G154" s="37">
        <f>IF(ISNA(VLOOKUP(A154,'[1]TOAD Data'!$B$3:$R$210,16,FALSE)),0,VLOOKUP(A154,'[1]TOAD Data'!$B$3:$R$210,16,FALSE))</f>
        <v>1</v>
      </c>
      <c r="H154" s="36">
        <f>IF(ISNA(VLOOKUP(A154,'[1]TOAD Data'!$B$3:$R$210,17,FALSE)),0,VLOOKUP(A154,'[1]TOAD Data'!$B$3:$R$210,17,FALSE))</f>
        <v>102112.9</v>
      </c>
      <c r="I154" s="38">
        <f>IF(ISNA(VLOOKUP($A154,'[1]TOAD Data'!$B$3:$T$210,19,FALSE)),0,VLOOKUP($A154,'[1]TOAD Data'!$B$3:$T$210,19,FALSE))</f>
        <v>0</v>
      </c>
      <c r="J154" s="36">
        <f>IF(ISNA(VLOOKUP($A154,'[1]TOAD Data'!$B$3:$U$210,20,FALSE)),0,VLOOKUP($A154,'[1]TOAD Data'!$B$3:$U$210,20,FALSE))</f>
        <v>0</v>
      </c>
      <c r="K154" s="38">
        <f>IF(ISNA(VLOOKUP($A154,'[1]TOAD Data'!$B$3:$AW$210,22,FALSE)),0,VLOOKUP($A154,'[1]TOAD Data'!$B$3:$AW$210,22,FALSE))</f>
        <v>1</v>
      </c>
      <c r="L154" s="36">
        <f>IF(ISNA(VLOOKUP($A154,'[1]TOAD Data'!$B$3:$AW$210,23,FALSE)),0,VLOOKUP($A154,'[1]TOAD Data'!$B$3:$AW$210,23,FALSE))</f>
        <v>80556.96</v>
      </c>
      <c r="M154" s="38">
        <f>IF(ISNA(VLOOKUP($A154,'[1]TOAD Data'!$B$3:$AW$210,27,FALSE)),0,VLOOKUP($A154,'[1]TOAD Data'!$B$3:$AW$210,27,FALSE))</f>
        <v>1</v>
      </c>
      <c r="N154" s="36">
        <f>IF(ISNA(VLOOKUP($A154,'[1]TOAD Data'!$B$3:$AW$210,28,FALSE)),0,VLOOKUP($A154,'[1]TOAD Data'!$B$3:$AW$210,28,FALSE))</f>
        <v>80556.96</v>
      </c>
      <c r="O154" s="39">
        <f>IF(ISNA(VLOOKUP($A154,'[1]TOAD Data'!$B$3:$AW$210,30,FALSE)),0,VLOOKUP($A154,'[1]TOAD Data'!$B$3:$AW$210,30,FALSE))</f>
        <v>0</v>
      </c>
      <c r="P154" s="36">
        <f>IF(ISNA(VLOOKUP($A154,'[1]TOAD Data'!$B$3:$AW$210,31,FALSE)),0,VLOOKUP($A154,'[1]TOAD Data'!$B$3:$AW$210,31,FALSE))</f>
        <v>0</v>
      </c>
      <c r="Q154" s="38">
        <f>IF(ISNA(VLOOKUP($A154,'[1]TOAD Data'!$B$3:$AW$210,33,FALSE)),0,VLOOKUP($A154,'[1]TOAD Data'!$B$3:$AW$210,33,FALSE))</f>
        <v>22</v>
      </c>
      <c r="R154" s="36">
        <f>IF(ISNA(VLOOKUP($A154,'[1]TOAD Data'!$B$3:$AW$210,34,FALSE)),0,VLOOKUP($A154,'[1]TOAD Data'!$B$3:$AW$210,34,FALSE))</f>
        <v>45030.99</v>
      </c>
      <c r="S154" s="38">
        <f>IF(ISNA(VLOOKUP($A154,'[1]TOAD Data'!$B$3:$AW$210,38,FALSE)),0,VLOOKUP($A154,'[1]TOAD Data'!$B$3:$AW$210,38,FALSE))</f>
        <v>22</v>
      </c>
      <c r="T154" s="36">
        <f>IF(ISNA(VLOOKUP($A154,'[1]TOAD Data'!$B$3:$AW$210,39,FALSE)),0,VLOOKUP($A154,'[1]TOAD Data'!$B$3:$AW$210,39,FALSE))</f>
        <v>45030.99</v>
      </c>
      <c r="U154" s="38">
        <f>IF(ISNA(VLOOKUP($A154,'[1]TOAD Data'!$B$3:$AW$210,41,FALSE)),0,VLOOKUP($A154,'[1]TOAD Data'!$B$3:$AW$210,41,FALSE))</f>
        <v>24</v>
      </c>
      <c r="V154" s="36">
        <f>IF(ISNA(VLOOKUP($A154,'[1]TOAD Data'!$B$3:$AW$210,42,FALSE)),0,VLOOKUP($A154,'[1]TOAD Data'!$B$3:$AW$210,42,FALSE))</f>
        <v>48889.66</v>
      </c>
      <c r="W154" s="38">
        <f>IF(ISNA(VLOOKUP($A154,'[1]TOAD Data'!$B$3:$AW$210,44,FALSE)),0,VLOOKUP($A154,'[1]TOAD Data'!$B$3:$AW$210,44,FALSE))</f>
        <v>0</v>
      </c>
      <c r="X154" s="36">
        <f>IF(ISNA(VLOOKUP($A154,'[1]TOAD Data'!$B$3:$AW$210,45,FALSE)),0,VLOOKUP($A154,'[1]TOAD Data'!$B$3:$AW$210,45,FALSE))</f>
        <v>0</v>
      </c>
      <c r="Y154" s="38">
        <f>IF(ISNA(VLOOKUP($A154,'[1]TOAD Data'!$B$3:$AW$210,47,FALSE)),0,VLOOKUP($A154,'[1]TOAD Data'!$B$3:$AW$210,47,FALSE))</f>
        <v>0</v>
      </c>
      <c r="Z154" s="36">
        <f>IF(ISNA(VLOOKUP($A154,'[1]TOAD Data'!$B$3:$AW$210,48,FALSE)),0,VLOOKUP($A154,'[1]TOAD Data'!$B$3:$AW$210,48,FALSE))</f>
        <v>0</v>
      </c>
    </row>
    <row r="155" spans="1:26" s="18" customFormat="1" ht="12.75">
      <c r="A155" s="31">
        <v>263</v>
      </c>
      <c r="B155" s="33" t="str">
        <f>VLOOKUP(A155,'[2]Table 19'!$A$7:$B$230,2,FALSE)</f>
        <v>Roanoke Valley</v>
      </c>
      <c r="C155" s="35">
        <f>IF(ISNA(VLOOKUP($A155,'[1]TOAD Data'!$B$3:$AW$210,8,FALSE)),0,VLOOKUP($A155,'[1]TOAD Data'!$B$3:$AW$210,8,FALSE))</f>
        <v>0</v>
      </c>
      <c r="D155" s="36">
        <f>IF(ISNA(VLOOKUP($A155,'[1]TOAD Data'!$B$3:$AW$210,9,FALSE)),0,VLOOKUP($A155,'[1]TOAD Data'!$B$3:$AW$210,9,FALSE))</f>
        <v>0</v>
      </c>
      <c r="E155" s="35">
        <f>IF(ISNA(VLOOKUP($A155,'[1]TOAD Data'!$B$3:$AW$210,11,FALSE)),0,VLOOKUP($A155,'[1]TOAD Data'!$B$3:$AW$210,11,FALSE))</f>
        <v>1</v>
      </c>
      <c r="F155" s="36">
        <f>IF(ISNA(VLOOKUP($A155,'[1]TOAD Data'!$B$3:$AW$210,12,FALSE)),0,VLOOKUP($A155,'[1]TOAD Data'!$B$3:$AW$210,12,FALSE))</f>
        <v>105848</v>
      </c>
      <c r="G155" s="37">
        <f>IF(ISNA(VLOOKUP(A155,'[1]TOAD Data'!$B$3:$R$210,16,FALSE)),0,VLOOKUP(A155,'[1]TOAD Data'!$B$3:$R$210,16,FALSE))</f>
        <v>1</v>
      </c>
      <c r="H155" s="36">
        <f>IF(ISNA(VLOOKUP(A155,'[1]TOAD Data'!$B$3:$R$210,17,FALSE)),0,VLOOKUP(A155,'[1]TOAD Data'!$B$3:$R$210,17,FALSE))</f>
        <v>105848</v>
      </c>
      <c r="I155" s="38">
        <f>IF(ISNA(VLOOKUP($A155,'[1]TOAD Data'!$B$3:$T$210,19,FALSE)),0,VLOOKUP($A155,'[1]TOAD Data'!$B$3:$T$210,19,FALSE))</f>
        <v>0</v>
      </c>
      <c r="J155" s="36">
        <f>IF(ISNA(VLOOKUP($A155,'[1]TOAD Data'!$B$3:$U$210,20,FALSE)),0,VLOOKUP($A155,'[1]TOAD Data'!$B$3:$U$210,20,FALSE))</f>
        <v>0</v>
      </c>
      <c r="K155" s="38">
        <f>IF(ISNA(VLOOKUP($A155,'[1]TOAD Data'!$B$3:$AW$210,22,FALSE)),0,VLOOKUP($A155,'[1]TOAD Data'!$B$3:$AW$210,22,FALSE))</f>
        <v>0</v>
      </c>
      <c r="L155" s="36">
        <f>IF(ISNA(VLOOKUP($A155,'[1]TOAD Data'!$B$3:$AW$210,23,FALSE)),0,VLOOKUP($A155,'[1]TOAD Data'!$B$3:$AW$210,23,FALSE))</f>
        <v>0</v>
      </c>
      <c r="M155" s="38">
        <f>IF(ISNA(VLOOKUP($A155,'[1]TOAD Data'!$B$3:$AW$210,27,FALSE)),0,VLOOKUP($A155,'[1]TOAD Data'!$B$3:$AW$210,27,FALSE))</f>
        <v>0</v>
      </c>
      <c r="N155" s="36">
        <f>IF(ISNA(VLOOKUP($A155,'[1]TOAD Data'!$B$3:$AW$210,28,FALSE)),0,VLOOKUP($A155,'[1]TOAD Data'!$B$3:$AW$210,28,FALSE))</f>
        <v>0</v>
      </c>
      <c r="O155" s="39">
        <f>IF(ISNA(VLOOKUP($A155,'[1]TOAD Data'!$B$3:$AW$210,30,FALSE)),0,VLOOKUP($A155,'[1]TOAD Data'!$B$3:$AW$210,30,FALSE))</f>
        <v>0</v>
      </c>
      <c r="P155" s="36">
        <f>IF(ISNA(VLOOKUP($A155,'[1]TOAD Data'!$B$3:$AW$210,31,FALSE)),0,VLOOKUP($A155,'[1]TOAD Data'!$B$3:$AW$210,31,FALSE))</f>
        <v>0</v>
      </c>
      <c r="Q155" s="38">
        <f>IF(ISNA(VLOOKUP($A155,'[1]TOAD Data'!$B$3:$AW$210,33,FALSE)),0,VLOOKUP($A155,'[1]TOAD Data'!$B$3:$AW$210,33,FALSE))</f>
        <v>12</v>
      </c>
      <c r="R155" s="36">
        <f>IF(ISNA(VLOOKUP($A155,'[1]TOAD Data'!$B$3:$AW$210,34,FALSE)),0,VLOOKUP($A155,'[1]TOAD Data'!$B$3:$AW$210,34,FALSE))</f>
        <v>54885.08</v>
      </c>
      <c r="S155" s="38">
        <f>IF(ISNA(VLOOKUP($A155,'[1]TOAD Data'!$B$3:$AW$210,38,FALSE)),0,VLOOKUP($A155,'[1]TOAD Data'!$B$3:$AW$210,38,FALSE))</f>
        <v>12</v>
      </c>
      <c r="T155" s="36">
        <f>IF(ISNA(VLOOKUP($A155,'[1]TOAD Data'!$B$3:$AW$210,39,FALSE)),0,VLOOKUP($A155,'[1]TOAD Data'!$B$3:$AW$210,39,FALSE))</f>
        <v>54885.08</v>
      </c>
      <c r="U155" s="38">
        <f>IF(ISNA(VLOOKUP($A155,'[1]TOAD Data'!$B$3:$AW$210,41,FALSE)),0,VLOOKUP($A155,'[1]TOAD Data'!$B$3:$AW$210,41,FALSE))</f>
        <v>13</v>
      </c>
      <c r="V155" s="36">
        <f>IF(ISNA(VLOOKUP($A155,'[1]TOAD Data'!$B$3:$AW$210,42,FALSE)),0,VLOOKUP($A155,'[1]TOAD Data'!$B$3:$AW$210,42,FALSE))</f>
        <v>58805.31</v>
      </c>
      <c r="W155" s="38">
        <f>IF(ISNA(VLOOKUP($A155,'[1]TOAD Data'!$B$3:$AW$210,44,FALSE)),0,VLOOKUP($A155,'[1]TOAD Data'!$B$3:$AW$210,44,FALSE))</f>
        <v>0</v>
      </c>
      <c r="X155" s="36">
        <f>IF(ISNA(VLOOKUP($A155,'[1]TOAD Data'!$B$3:$AW$210,45,FALSE)),0,VLOOKUP($A155,'[1]TOAD Data'!$B$3:$AW$210,45,FALSE))</f>
        <v>0</v>
      </c>
      <c r="Y155" s="38">
        <f>IF(ISNA(VLOOKUP($A155,'[1]TOAD Data'!$B$3:$AW$210,47,FALSE)),0,VLOOKUP($A155,'[1]TOAD Data'!$B$3:$AW$210,47,FALSE))</f>
        <v>0</v>
      </c>
      <c r="Z155" s="36">
        <f>IF(ISNA(VLOOKUP($A155,'[1]TOAD Data'!$B$3:$AW$210,48,FALSE)),0,VLOOKUP($A155,'[1]TOAD Data'!$B$3:$AW$210,48,FALSE))</f>
        <v>0</v>
      </c>
    </row>
    <row r="156" spans="1:26" s="18" customFormat="1" ht="12.75">
      <c r="A156" s="31">
        <v>264</v>
      </c>
      <c r="B156" s="33" t="str">
        <f>VLOOKUP(A156,'[2]Table 19'!$A$7:$B$230,2,FALSE)</f>
        <v>New Horizons</v>
      </c>
      <c r="C156" s="35">
        <f>IF(ISNA(VLOOKUP($A156,'[1]TOAD Data'!$B$3:$AW$210,8,FALSE)),0,VLOOKUP($A156,'[1]TOAD Data'!$B$3:$AW$210,8,FALSE))</f>
        <v>0</v>
      </c>
      <c r="D156" s="36">
        <f>IF(ISNA(VLOOKUP($A156,'[1]TOAD Data'!$B$3:$AW$210,9,FALSE)),0,VLOOKUP($A156,'[1]TOAD Data'!$B$3:$AW$210,9,FALSE))</f>
        <v>0</v>
      </c>
      <c r="E156" s="35">
        <f>IF(ISNA(VLOOKUP($A156,'[1]TOAD Data'!$B$3:$AW$210,11,FALSE)),0,VLOOKUP($A156,'[1]TOAD Data'!$B$3:$AW$210,11,FALSE))</f>
        <v>0</v>
      </c>
      <c r="F156" s="36">
        <f>IF(ISNA(VLOOKUP($A156,'[1]TOAD Data'!$B$3:$AW$210,12,FALSE)),0,VLOOKUP($A156,'[1]TOAD Data'!$B$3:$AW$210,12,FALSE))</f>
        <v>0</v>
      </c>
      <c r="G156" s="37">
        <f>IF(ISNA(VLOOKUP(A156,'[1]TOAD Data'!$B$3:$R$210,16,FALSE)),0,VLOOKUP(A156,'[1]TOAD Data'!$B$3:$R$210,16,FALSE))</f>
        <v>0</v>
      </c>
      <c r="H156" s="36">
        <f>IF(ISNA(VLOOKUP(A156,'[1]TOAD Data'!$B$3:$R$210,17,FALSE)),0,VLOOKUP(A156,'[1]TOAD Data'!$B$3:$R$210,17,FALSE))</f>
        <v>0</v>
      </c>
      <c r="I156" s="38">
        <f>IF(ISNA(VLOOKUP($A156,'[1]TOAD Data'!$B$3:$T$210,19,FALSE)),0,VLOOKUP($A156,'[1]TOAD Data'!$B$3:$T$210,19,FALSE))</f>
        <v>0</v>
      </c>
      <c r="J156" s="36">
        <f>IF(ISNA(VLOOKUP($A156,'[1]TOAD Data'!$B$3:$U$210,20,FALSE)),0,VLOOKUP($A156,'[1]TOAD Data'!$B$3:$U$210,20,FALSE))</f>
        <v>0</v>
      </c>
      <c r="K156" s="38">
        <f>IF(ISNA(VLOOKUP($A156,'[1]TOAD Data'!$B$3:$AW$210,22,FALSE)),0,VLOOKUP($A156,'[1]TOAD Data'!$B$3:$AW$210,22,FALSE))</f>
        <v>0</v>
      </c>
      <c r="L156" s="36">
        <f>IF(ISNA(VLOOKUP($A156,'[1]TOAD Data'!$B$3:$AW$210,23,FALSE)),0,VLOOKUP($A156,'[1]TOAD Data'!$B$3:$AW$210,23,FALSE))</f>
        <v>0</v>
      </c>
      <c r="M156" s="38">
        <f>IF(ISNA(VLOOKUP($A156,'[1]TOAD Data'!$B$3:$AW$210,27,FALSE)),0,VLOOKUP($A156,'[1]TOAD Data'!$B$3:$AW$210,27,FALSE))</f>
        <v>0</v>
      </c>
      <c r="N156" s="36">
        <f>IF(ISNA(VLOOKUP($A156,'[1]TOAD Data'!$B$3:$AW$210,28,FALSE)),0,VLOOKUP($A156,'[1]TOAD Data'!$B$3:$AW$210,28,FALSE))</f>
        <v>0</v>
      </c>
      <c r="O156" s="39">
        <f>IF(ISNA(VLOOKUP($A156,'[1]TOAD Data'!$B$3:$AW$210,30,FALSE)),0,VLOOKUP($A156,'[1]TOAD Data'!$B$3:$AW$210,30,FALSE))</f>
        <v>0</v>
      </c>
      <c r="P156" s="36">
        <f>IF(ISNA(VLOOKUP($A156,'[1]TOAD Data'!$B$3:$AW$210,31,FALSE)),0,VLOOKUP($A156,'[1]TOAD Data'!$B$3:$AW$210,31,FALSE))</f>
        <v>0</v>
      </c>
      <c r="Q156" s="38">
        <f>IF(ISNA(VLOOKUP($A156,'[1]TOAD Data'!$B$3:$AW$210,33,FALSE)),0,VLOOKUP($A156,'[1]TOAD Data'!$B$3:$AW$210,33,FALSE))</f>
        <v>12</v>
      </c>
      <c r="R156" s="36">
        <f>IF(ISNA(VLOOKUP($A156,'[1]TOAD Data'!$B$3:$AW$210,34,FALSE)),0,VLOOKUP($A156,'[1]TOAD Data'!$B$3:$AW$210,34,FALSE))</f>
        <v>52707.75</v>
      </c>
      <c r="S156" s="38">
        <f>IF(ISNA(VLOOKUP($A156,'[1]TOAD Data'!$B$3:$AW$210,38,FALSE)),0,VLOOKUP($A156,'[1]TOAD Data'!$B$3:$AW$210,38,FALSE))</f>
        <v>12</v>
      </c>
      <c r="T156" s="36">
        <f>IF(ISNA(VLOOKUP($A156,'[1]TOAD Data'!$B$3:$AW$210,39,FALSE)),0,VLOOKUP($A156,'[1]TOAD Data'!$B$3:$AW$210,39,FALSE))</f>
        <v>52707.75</v>
      </c>
      <c r="U156" s="38">
        <f>IF(ISNA(VLOOKUP($A156,'[1]TOAD Data'!$B$3:$AW$210,41,FALSE)),0,VLOOKUP($A156,'[1]TOAD Data'!$B$3:$AW$210,41,FALSE))</f>
        <v>12</v>
      </c>
      <c r="V156" s="36">
        <f>IF(ISNA(VLOOKUP($A156,'[1]TOAD Data'!$B$3:$AW$210,42,FALSE)),0,VLOOKUP($A156,'[1]TOAD Data'!$B$3:$AW$210,42,FALSE))</f>
        <v>52707.75</v>
      </c>
      <c r="W156" s="38">
        <f>IF(ISNA(VLOOKUP($A156,'[1]TOAD Data'!$B$3:$AW$210,44,FALSE)),0,VLOOKUP($A156,'[1]TOAD Data'!$B$3:$AW$210,44,FALSE))</f>
        <v>0</v>
      </c>
      <c r="X156" s="36">
        <f>IF(ISNA(VLOOKUP($A156,'[1]TOAD Data'!$B$3:$AW$210,45,FALSE)),0,VLOOKUP($A156,'[1]TOAD Data'!$B$3:$AW$210,45,FALSE))</f>
        <v>0</v>
      </c>
      <c r="Y156" s="38">
        <f>IF(ISNA(VLOOKUP($A156,'[1]TOAD Data'!$B$3:$AW$210,47,FALSE)),0,VLOOKUP($A156,'[1]TOAD Data'!$B$3:$AW$210,47,FALSE))</f>
        <v>0</v>
      </c>
      <c r="Z156" s="36">
        <f>IF(ISNA(VLOOKUP($A156,'[1]TOAD Data'!$B$3:$AW$210,48,FALSE)),0,VLOOKUP($A156,'[1]TOAD Data'!$B$3:$AW$210,48,FALSE))</f>
        <v>0</v>
      </c>
    </row>
    <row r="157" spans="1:26" s="18" customFormat="1" ht="12.75">
      <c r="A157" s="31">
        <v>265</v>
      </c>
      <c r="B157" s="33" t="str">
        <f>VLOOKUP(A157,'[2]Table 19'!$A$7:$B$230,2,FALSE)</f>
        <v>Shenandoah Valley</v>
      </c>
      <c r="C157" s="35">
        <f>IF(ISNA(VLOOKUP($A157,'[1]TOAD Data'!$B$3:$AW$210,8,FALSE)),0,VLOOKUP($A157,'[1]TOAD Data'!$B$3:$AW$210,8,FALSE))</f>
        <v>0</v>
      </c>
      <c r="D157" s="36">
        <f>IF(ISNA(VLOOKUP($A157,'[1]TOAD Data'!$B$3:$AW$210,9,FALSE)),0,VLOOKUP($A157,'[1]TOAD Data'!$B$3:$AW$210,9,FALSE))</f>
        <v>0</v>
      </c>
      <c r="E157" s="35">
        <f>IF(ISNA(VLOOKUP($A157,'[1]TOAD Data'!$B$3:$AW$210,11,FALSE)),0,VLOOKUP($A157,'[1]TOAD Data'!$B$3:$AW$210,11,FALSE))</f>
        <v>1</v>
      </c>
      <c r="F157" s="36">
        <f>IF(ISNA(VLOOKUP($A157,'[1]TOAD Data'!$B$3:$AW$210,12,FALSE)),0,VLOOKUP($A157,'[1]TOAD Data'!$B$3:$AW$210,12,FALSE))</f>
        <v>71870.04</v>
      </c>
      <c r="G157" s="37">
        <f>IF(ISNA(VLOOKUP(A157,'[1]TOAD Data'!$B$3:$R$210,16,FALSE)),0,VLOOKUP(A157,'[1]TOAD Data'!$B$3:$R$210,16,FALSE))</f>
        <v>1</v>
      </c>
      <c r="H157" s="36">
        <f>IF(ISNA(VLOOKUP(A157,'[1]TOAD Data'!$B$3:$R$210,17,FALSE)),0,VLOOKUP(A157,'[1]TOAD Data'!$B$3:$R$210,17,FALSE))</f>
        <v>71870.04</v>
      </c>
      <c r="I157" s="38">
        <f>IF(ISNA(VLOOKUP($A157,'[1]TOAD Data'!$B$3:$T$210,19,FALSE)),0,VLOOKUP($A157,'[1]TOAD Data'!$B$3:$T$210,19,FALSE))</f>
        <v>0</v>
      </c>
      <c r="J157" s="36">
        <f>IF(ISNA(VLOOKUP($A157,'[1]TOAD Data'!$B$3:$U$210,20,FALSE)),0,VLOOKUP($A157,'[1]TOAD Data'!$B$3:$U$210,20,FALSE))</f>
        <v>0</v>
      </c>
      <c r="K157" s="38">
        <f>IF(ISNA(VLOOKUP($A157,'[1]TOAD Data'!$B$3:$AW$210,22,FALSE)),0,VLOOKUP($A157,'[1]TOAD Data'!$B$3:$AW$210,22,FALSE))</f>
        <v>0</v>
      </c>
      <c r="L157" s="36">
        <f>IF(ISNA(VLOOKUP($A157,'[1]TOAD Data'!$B$3:$AW$210,23,FALSE)),0,VLOOKUP($A157,'[1]TOAD Data'!$B$3:$AW$210,23,FALSE))</f>
        <v>0</v>
      </c>
      <c r="M157" s="38">
        <f>IF(ISNA(VLOOKUP($A157,'[1]TOAD Data'!$B$3:$AW$210,27,FALSE)),0,VLOOKUP($A157,'[1]TOAD Data'!$B$3:$AW$210,27,FALSE))</f>
        <v>0</v>
      </c>
      <c r="N157" s="36">
        <f>IF(ISNA(VLOOKUP($A157,'[1]TOAD Data'!$B$3:$AW$210,28,FALSE)),0,VLOOKUP($A157,'[1]TOAD Data'!$B$3:$AW$210,28,FALSE))</f>
        <v>0</v>
      </c>
      <c r="O157" s="39">
        <f>IF(ISNA(VLOOKUP($A157,'[1]TOAD Data'!$B$3:$AW$210,30,FALSE)),0,VLOOKUP($A157,'[1]TOAD Data'!$B$3:$AW$210,30,FALSE))</f>
        <v>0</v>
      </c>
      <c r="P157" s="36">
        <f>IF(ISNA(VLOOKUP($A157,'[1]TOAD Data'!$B$3:$AW$210,31,FALSE)),0,VLOOKUP($A157,'[1]TOAD Data'!$B$3:$AW$210,31,FALSE))</f>
        <v>0</v>
      </c>
      <c r="Q157" s="38">
        <f>IF(ISNA(VLOOKUP($A157,'[1]TOAD Data'!$B$3:$AW$210,33,FALSE)),0,VLOOKUP($A157,'[1]TOAD Data'!$B$3:$AW$210,33,FALSE))</f>
        <v>12.21</v>
      </c>
      <c r="R157" s="36">
        <f>IF(ISNA(VLOOKUP($A157,'[1]TOAD Data'!$B$3:$AW$210,34,FALSE)),0,VLOOKUP($A157,'[1]TOAD Data'!$B$3:$AW$210,34,FALSE))</f>
        <v>53933.68</v>
      </c>
      <c r="S157" s="38">
        <f>IF(ISNA(VLOOKUP($A157,'[1]TOAD Data'!$B$3:$AW$210,38,FALSE)),0,VLOOKUP($A157,'[1]TOAD Data'!$B$3:$AW$210,38,FALSE))</f>
        <v>12.21</v>
      </c>
      <c r="T157" s="36">
        <f>IF(ISNA(VLOOKUP($A157,'[1]TOAD Data'!$B$3:$AW$210,39,FALSE)),0,VLOOKUP($A157,'[1]TOAD Data'!$B$3:$AW$210,39,FALSE))</f>
        <v>53933.68</v>
      </c>
      <c r="U157" s="38">
        <f>IF(ISNA(VLOOKUP($A157,'[1]TOAD Data'!$B$3:$AW$210,41,FALSE)),0,VLOOKUP($A157,'[1]TOAD Data'!$B$3:$AW$210,41,FALSE))</f>
        <v>13.21</v>
      </c>
      <c r="V157" s="36">
        <f>IF(ISNA(VLOOKUP($A157,'[1]TOAD Data'!$B$3:$AW$210,42,FALSE)),0,VLOOKUP($A157,'[1]TOAD Data'!$B$3:$AW$210,42,FALSE))</f>
        <v>55291.46</v>
      </c>
      <c r="W157" s="38">
        <f>IF(ISNA(VLOOKUP($A157,'[1]TOAD Data'!$B$3:$AW$210,44,FALSE)),0,VLOOKUP($A157,'[1]TOAD Data'!$B$3:$AW$210,44,FALSE))</f>
        <v>0</v>
      </c>
      <c r="X157" s="36">
        <f>IF(ISNA(VLOOKUP($A157,'[1]TOAD Data'!$B$3:$AW$210,45,FALSE)),0,VLOOKUP($A157,'[1]TOAD Data'!$B$3:$AW$210,45,FALSE))</f>
        <v>0</v>
      </c>
      <c r="Y157" s="38">
        <f>IF(ISNA(VLOOKUP($A157,'[1]TOAD Data'!$B$3:$AW$210,47,FALSE)),0,VLOOKUP($A157,'[1]TOAD Data'!$B$3:$AW$210,47,FALSE))</f>
        <v>0</v>
      </c>
      <c r="Z157" s="36">
        <f>IF(ISNA(VLOOKUP($A157,'[1]TOAD Data'!$B$3:$AW$210,48,FALSE)),0,VLOOKUP($A157,'[1]TOAD Data'!$B$3:$AW$210,48,FALSE))</f>
        <v>0</v>
      </c>
    </row>
    <row r="158" spans="1:26" s="18" customFormat="1" ht="12.75">
      <c r="A158" s="31">
        <v>266</v>
      </c>
      <c r="B158" s="33" t="str">
        <f>VLOOKUP(A158,'[2]Table 19'!$A$7:$B$230,2,FALSE)</f>
        <v>Global Economics and Technology</v>
      </c>
      <c r="C158" s="35">
        <f>IF(ISNA(VLOOKUP($A158,'[1]TOAD Data'!$B$3:$AW$210,8,FALSE)),0,VLOOKUP($A158,'[1]TOAD Data'!$B$3:$AW$210,8,FALSE))</f>
        <v>0</v>
      </c>
      <c r="D158" s="36">
        <f>IF(ISNA(VLOOKUP($A158,'[1]TOAD Data'!$B$3:$AW$210,9,FALSE)),0,VLOOKUP($A158,'[1]TOAD Data'!$B$3:$AW$210,9,FALSE))</f>
        <v>0</v>
      </c>
      <c r="E158" s="35">
        <f>IF(ISNA(VLOOKUP($A158,'[1]TOAD Data'!$B$3:$AW$210,11,FALSE)),0,VLOOKUP($A158,'[1]TOAD Data'!$B$3:$AW$210,11,FALSE))</f>
        <v>0</v>
      </c>
      <c r="F158" s="36">
        <f>IF(ISNA(VLOOKUP($A158,'[1]TOAD Data'!$B$3:$AW$210,12,FALSE)),0,VLOOKUP($A158,'[1]TOAD Data'!$B$3:$AW$210,12,FALSE))</f>
        <v>0</v>
      </c>
      <c r="G158" s="37">
        <f>IF(ISNA(VLOOKUP(A158,'[1]TOAD Data'!$B$3:$R$210,16,FALSE)),0,VLOOKUP(A158,'[1]TOAD Data'!$B$3:$R$210,16,FALSE))</f>
        <v>0</v>
      </c>
      <c r="H158" s="36">
        <f>IF(ISNA(VLOOKUP(A158,'[1]TOAD Data'!$B$3:$R$210,17,FALSE)),0,VLOOKUP(A158,'[1]TOAD Data'!$B$3:$R$210,17,FALSE))</f>
        <v>0</v>
      </c>
      <c r="I158" s="38">
        <f>IF(ISNA(VLOOKUP($A158,'[1]TOAD Data'!$B$3:$T$210,19,FALSE)),0,VLOOKUP($A158,'[1]TOAD Data'!$B$3:$T$210,19,FALSE))</f>
        <v>0</v>
      </c>
      <c r="J158" s="36">
        <f>IF(ISNA(VLOOKUP($A158,'[1]TOAD Data'!$B$3:$U$210,20,FALSE)),0,VLOOKUP($A158,'[1]TOAD Data'!$B$3:$U$210,20,FALSE))</f>
        <v>0</v>
      </c>
      <c r="K158" s="38">
        <f>IF(ISNA(VLOOKUP($A158,'[1]TOAD Data'!$B$3:$AW$210,22,FALSE)),0,VLOOKUP($A158,'[1]TOAD Data'!$B$3:$AW$210,22,FALSE))</f>
        <v>0</v>
      </c>
      <c r="L158" s="36">
        <f>IF(ISNA(VLOOKUP($A158,'[1]TOAD Data'!$B$3:$AW$210,23,FALSE)),0,VLOOKUP($A158,'[1]TOAD Data'!$B$3:$AW$210,23,FALSE))</f>
        <v>0</v>
      </c>
      <c r="M158" s="38">
        <f>IF(ISNA(VLOOKUP($A158,'[1]TOAD Data'!$B$3:$AW$210,27,FALSE)),0,VLOOKUP($A158,'[1]TOAD Data'!$B$3:$AW$210,27,FALSE))</f>
        <v>0</v>
      </c>
      <c r="N158" s="36">
        <f>IF(ISNA(VLOOKUP($A158,'[1]TOAD Data'!$B$3:$AW$210,28,FALSE)),0,VLOOKUP($A158,'[1]TOAD Data'!$B$3:$AW$210,28,FALSE))</f>
        <v>0</v>
      </c>
      <c r="O158" s="39">
        <f>IF(ISNA(VLOOKUP($A158,'[1]TOAD Data'!$B$3:$AW$210,30,FALSE)),0,VLOOKUP($A158,'[1]TOAD Data'!$B$3:$AW$210,30,FALSE))</f>
        <v>0</v>
      </c>
      <c r="P158" s="36">
        <f>IF(ISNA(VLOOKUP($A158,'[1]TOAD Data'!$B$3:$AW$210,31,FALSE)),0,VLOOKUP($A158,'[1]TOAD Data'!$B$3:$AW$210,31,FALSE))</f>
        <v>0</v>
      </c>
      <c r="Q158" s="38">
        <f>IF(ISNA(VLOOKUP($A158,'[1]TOAD Data'!$B$3:$AW$210,33,FALSE)),0,VLOOKUP($A158,'[1]TOAD Data'!$B$3:$AW$210,33,FALSE))</f>
        <v>9</v>
      </c>
      <c r="R158" s="36">
        <f>IF(ISNA(VLOOKUP($A158,'[1]TOAD Data'!$B$3:$AW$210,34,FALSE)),0,VLOOKUP($A158,'[1]TOAD Data'!$B$3:$AW$210,34,FALSE))</f>
        <v>53090.34</v>
      </c>
      <c r="S158" s="38">
        <f>IF(ISNA(VLOOKUP($A158,'[1]TOAD Data'!$B$3:$AW$210,38,FALSE)),0,VLOOKUP($A158,'[1]TOAD Data'!$B$3:$AW$210,38,FALSE))</f>
        <v>9</v>
      </c>
      <c r="T158" s="36">
        <f>IF(ISNA(VLOOKUP($A158,'[1]TOAD Data'!$B$3:$AW$210,39,FALSE)),0,VLOOKUP($A158,'[1]TOAD Data'!$B$3:$AW$210,39,FALSE))</f>
        <v>53090.34</v>
      </c>
      <c r="U158" s="38">
        <f>IF(ISNA(VLOOKUP($A158,'[1]TOAD Data'!$B$3:$AW$210,41,FALSE)),0,VLOOKUP($A158,'[1]TOAD Data'!$B$3:$AW$210,41,FALSE))</f>
        <v>9</v>
      </c>
      <c r="V158" s="36">
        <f>IF(ISNA(VLOOKUP($A158,'[1]TOAD Data'!$B$3:$AW$210,42,FALSE)),0,VLOOKUP($A158,'[1]TOAD Data'!$B$3:$AW$210,42,FALSE))</f>
        <v>53090.34</v>
      </c>
      <c r="W158" s="38">
        <f>IF(ISNA(VLOOKUP($A158,'[1]TOAD Data'!$B$3:$AW$210,44,FALSE)),0,VLOOKUP($A158,'[1]TOAD Data'!$B$3:$AW$210,44,FALSE))</f>
        <v>0</v>
      </c>
      <c r="X158" s="36">
        <f>IF(ISNA(VLOOKUP($A158,'[1]TOAD Data'!$B$3:$AW$210,45,FALSE)),0,VLOOKUP($A158,'[1]TOAD Data'!$B$3:$AW$210,45,FALSE))</f>
        <v>0</v>
      </c>
      <c r="Y158" s="38">
        <f>IF(ISNA(VLOOKUP($A158,'[1]TOAD Data'!$B$3:$AW$210,47,FALSE)),0,VLOOKUP($A158,'[1]TOAD Data'!$B$3:$AW$210,47,FALSE))</f>
        <v>0</v>
      </c>
      <c r="Z158" s="36">
        <f>IF(ISNA(VLOOKUP($A158,'[1]TOAD Data'!$B$3:$AW$210,48,FALSE)),0,VLOOKUP($A158,'[1]TOAD Data'!$B$3:$AW$210,48,FALSE))</f>
        <v>0</v>
      </c>
    </row>
    <row r="159" spans="1:26" s="18" customFormat="1" ht="12.75">
      <c r="A159" s="31">
        <v>267</v>
      </c>
      <c r="B159" s="33" t="str">
        <f>VLOOKUP(A159,'[2]Table 19'!$A$7:$B$230,2,FALSE)</f>
        <v>Appomattox Regional</v>
      </c>
      <c r="C159" s="35">
        <f>IF(ISNA(VLOOKUP($A159,'[1]TOAD Data'!$B$3:$AW$210,8,FALSE)),0,VLOOKUP($A159,'[1]TOAD Data'!$B$3:$AW$210,8,FALSE))</f>
        <v>0</v>
      </c>
      <c r="D159" s="36">
        <f>IF(ISNA(VLOOKUP($A159,'[1]TOAD Data'!$B$3:$AW$210,9,FALSE)),0,VLOOKUP($A159,'[1]TOAD Data'!$B$3:$AW$210,9,FALSE))</f>
        <v>0</v>
      </c>
      <c r="E159" s="35">
        <f>IF(ISNA(VLOOKUP($A159,'[1]TOAD Data'!$B$3:$AW$210,11,FALSE)),0,VLOOKUP($A159,'[1]TOAD Data'!$B$3:$AW$210,11,FALSE))</f>
        <v>0</v>
      </c>
      <c r="F159" s="36">
        <f>IF(ISNA(VLOOKUP($A159,'[1]TOAD Data'!$B$3:$AW$210,12,FALSE)),0,VLOOKUP($A159,'[1]TOAD Data'!$B$3:$AW$210,12,FALSE))</f>
        <v>0</v>
      </c>
      <c r="G159" s="37">
        <f>IF(ISNA(VLOOKUP(A159,'[1]TOAD Data'!$B$3:$R$210,16,FALSE)),0,VLOOKUP(A159,'[1]TOAD Data'!$B$3:$R$210,16,FALSE))</f>
        <v>0</v>
      </c>
      <c r="H159" s="36">
        <f>IF(ISNA(VLOOKUP(A159,'[1]TOAD Data'!$B$3:$R$210,17,FALSE)),0,VLOOKUP(A159,'[1]TOAD Data'!$B$3:$R$210,17,FALSE))</f>
        <v>0</v>
      </c>
      <c r="I159" s="38">
        <f>IF(ISNA(VLOOKUP($A159,'[1]TOAD Data'!$B$3:$T$210,19,FALSE)),0,VLOOKUP($A159,'[1]TOAD Data'!$B$3:$T$210,19,FALSE))</f>
        <v>0</v>
      </c>
      <c r="J159" s="36">
        <f>IF(ISNA(VLOOKUP($A159,'[1]TOAD Data'!$B$3:$U$210,20,FALSE)),0,VLOOKUP($A159,'[1]TOAD Data'!$B$3:$U$210,20,FALSE))</f>
        <v>0</v>
      </c>
      <c r="K159" s="38">
        <f>IF(ISNA(VLOOKUP($A159,'[1]TOAD Data'!$B$3:$AW$210,22,FALSE)),0,VLOOKUP($A159,'[1]TOAD Data'!$B$3:$AW$210,22,FALSE))</f>
        <v>0</v>
      </c>
      <c r="L159" s="36">
        <f>IF(ISNA(VLOOKUP($A159,'[1]TOAD Data'!$B$3:$AW$210,23,FALSE)),0,VLOOKUP($A159,'[1]TOAD Data'!$B$3:$AW$210,23,FALSE))</f>
        <v>0</v>
      </c>
      <c r="M159" s="38">
        <f>IF(ISNA(VLOOKUP($A159,'[1]TOAD Data'!$B$3:$AW$210,27,FALSE)),0,VLOOKUP($A159,'[1]TOAD Data'!$B$3:$AW$210,27,FALSE))</f>
        <v>0</v>
      </c>
      <c r="N159" s="36">
        <f>IF(ISNA(VLOOKUP($A159,'[1]TOAD Data'!$B$3:$AW$210,28,FALSE)),0,VLOOKUP($A159,'[1]TOAD Data'!$B$3:$AW$210,28,FALSE))</f>
        <v>0</v>
      </c>
      <c r="O159" s="39">
        <f>IF(ISNA(VLOOKUP($A159,'[1]TOAD Data'!$B$3:$AW$210,30,FALSE)),0,VLOOKUP($A159,'[1]TOAD Data'!$B$3:$AW$210,30,FALSE))</f>
        <v>0</v>
      </c>
      <c r="P159" s="36">
        <f>IF(ISNA(VLOOKUP($A159,'[1]TOAD Data'!$B$3:$AW$210,31,FALSE)),0,VLOOKUP($A159,'[1]TOAD Data'!$B$3:$AW$210,31,FALSE))</f>
        <v>0</v>
      </c>
      <c r="Q159" s="38">
        <f>IF(ISNA(VLOOKUP($A159,'[1]TOAD Data'!$B$3:$AW$210,33,FALSE)),0,VLOOKUP($A159,'[1]TOAD Data'!$B$3:$AW$210,33,FALSE))</f>
        <v>38</v>
      </c>
      <c r="R159" s="36">
        <f>IF(ISNA(VLOOKUP($A159,'[1]TOAD Data'!$B$3:$AW$210,34,FALSE)),0,VLOOKUP($A159,'[1]TOAD Data'!$B$3:$AW$210,34,FALSE))</f>
        <v>43889.01</v>
      </c>
      <c r="S159" s="38">
        <f>IF(ISNA(VLOOKUP($A159,'[1]TOAD Data'!$B$3:$AW$210,38,FALSE)),0,VLOOKUP($A159,'[1]TOAD Data'!$B$3:$AW$210,38,FALSE))</f>
        <v>38</v>
      </c>
      <c r="T159" s="36">
        <f>IF(ISNA(VLOOKUP($A159,'[1]TOAD Data'!$B$3:$AW$210,39,FALSE)),0,VLOOKUP($A159,'[1]TOAD Data'!$B$3:$AW$210,39,FALSE))</f>
        <v>43889.01</v>
      </c>
      <c r="U159" s="38">
        <f>IF(ISNA(VLOOKUP($A159,'[1]TOAD Data'!$B$3:$AW$210,41,FALSE)),0,VLOOKUP($A159,'[1]TOAD Data'!$B$3:$AW$210,41,FALSE))</f>
        <v>38</v>
      </c>
      <c r="V159" s="36">
        <f>IF(ISNA(VLOOKUP($A159,'[1]TOAD Data'!$B$3:$AW$210,42,FALSE)),0,VLOOKUP($A159,'[1]TOAD Data'!$B$3:$AW$210,42,FALSE))</f>
        <v>43889.01</v>
      </c>
      <c r="W159" s="38">
        <f>IF(ISNA(VLOOKUP($A159,'[1]TOAD Data'!$B$3:$AW$210,44,FALSE)),0,VLOOKUP($A159,'[1]TOAD Data'!$B$3:$AW$210,44,FALSE))</f>
        <v>1.4</v>
      </c>
      <c r="X159" s="36">
        <f>IF(ISNA(VLOOKUP($A159,'[1]TOAD Data'!$B$3:$AW$210,45,FALSE)),0,VLOOKUP($A159,'[1]TOAD Data'!$B$3:$AW$210,45,FALSE))</f>
        <v>18367.25</v>
      </c>
      <c r="Y159" s="38">
        <f>IF(ISNA(VLOOKUP($A159,'[1]TOAD Data'!$B$3:$AW$210,47,FALSE)),0,VLOOKUP($A159,'[1]TOAD Data'!$B$3:$AW$210,47,FALSE))</f>
        <v>0</v>
      </c>
      <c r="Z159" s="36">
        <f>IF(ISNA(VLOOKUP($A159,'[1]TOAD Data'!$B$3:$AW$210,48,FALSE)),0,VLOOKUP($A159,'[1]TOAD Data'!$B$3:$AW$210,48,FALSE))</f>
        <v>0</v>
      </c>
    </row>
    <row r="160" spans="1:26" s="18" customFormat="1" ht="12.75">
      <c r="A160" s="31">
        <v>268</v>
      </c>
      <c r="B160" s="33" t="str">
        <f>VLOOKUP(A160,'[2]Table 19'!$A$7:$B$230,2,FALSE)</f>
        <v>A. Linwood Holton</v>
      </c>
      <c r="C160" s="35">
        <f>IF(ISNA(VLOOKUP($A160,'[1]TOAD Data'!$B$3:$AW$210,8,FALSE)),0,VLOOKUP($A160,'[1]TOAD Data'!$B$3:$AW$210,8,FALSE))</f>
        <v>0</v>
      </c>
      <c r="D160" s="36">
        <f>IF(ISNA(VLOOKUP($A160,'[1]TOAD Data'!$B$3:$AW$210,9,FALSE)),0,VLOOKUP($A160,'[1]TOAD Data'!$B$3:$AW$210,9,FALSE))</f>
        <v>0</v>
      </c>
      <c r="E160" s="35">
        <f>IF(ISNA(VLOOKUP($A160,'[1]TOAD Data'!$B$3:$AW$210,11,FALSE)),0,VLOOKUP($A160,'[1]TOAD Data'!$B$3:$AW$210,11,FALSE))</f>
        <v>0</v>
      </c>
      <c r="F160" s="36">
        <f>IF(ISNA(VLOOKUP($A160,'[1]TOAD Data'!$B$3:$AW$210,12,FALSE)),0,VLOOKUP($A160,'[1]TOAD Data'!$B$3:$AW$210,12,FALSE))</f>
        <v>0</v>
      </c>
      <c r="G160" s="37">
        <f>IF(ISNA(VLOOKUP(A160,'[1]TOAD Data'!$B$3:$R$210,16,FALSE)),0,VLOOKUP(A160,'[1]TOAD Data'!$B$3:$R$210,16,FALSE))</f>
        <v>0</v>
      </c>
      <c r="H160" s="36">
        <f>IF(ISNA(VLOOKUP(A160,'[1]TOAD Data'!$B$3:$R$210,17,FALSE)),0,VLOOKUP(A160,'[1]TOAD Data'!$B$3:$R$210,17,FALSE))</f>
        <v>0</v>
      </c>
      <c r="I160" s="38">
        <f>IF(ISNA(VLOOKUP($A160,'[1]TOAD Data'!$B$3:$T$210,19,FALSE)),0,VLOOKUP($A160,'[1]TOAD Data'!$B$3:$T$210,19,FALSE))</f>
        <v>0</v>
      </c>
      <c r="J160" s="36">
        <f>IF(ISNA(VLOOKUP($A160,'[1]TOAD Data'!$B$3:$U$210,20,FALSE)),0,VLOOKUP($A160,'[1]TOAD Data'!$B$3:$U$210,20,FALSE))</f>
        <v>0</v>
      </c>
      <c r="K160" s="38">
        <f>IF(ISNA(VLOOKUP($A160,'[1]TOAD Data'!$B$3:$AW$210,22,FALSE)),0,VLOOKUP($A160,'[1]TOAD Data'!$B$3:$AW$210,22,FALSE))</f>
        <v>0</v>
      </c>
      <c r="L160" s="36">
        <f>IF(ISNA(VLOOKUP($A160,'[1]TOAD Data'!$B$3:$AW$210,23,FALSE)),0,VLOOKUP($A160,'[1]TOAD Data'!$B$3:$AW$210,23,FALSE))</f>
        <v>0</v>
      </c>
      <c r="M160" s="38">
        <f>IF(ISNA(VLOOKUP($A160,'[1]TOAD Data'!$B$3:$AW$210,27,FALSE)),0,VLOOKUP($A160,'[1]TOAD Data'!$B$3:$AW$210,27,FALSE))</f>
        <v>0</v>
      </c>
      <c r="N160" s="36">
        <f>IF(ISNA(VLOOKUP($A160,'[1]TOAD Data'!$B$3:$AW$210,28,FALSE)),0,VLOOKUP($A160,'[1]TOAD Data'!$B$3:$AW$210,28,FALSE))</f>
        <v>0</v>
      </c>
      <c r="O160" s="39">
        <f>IF(ISNA(VLOOKUP($A160,'[1]TOAD Data'!$B$3:$AW$210,30,FALSE)),0,VLOOKUP($A160,'[1]TOAD Data'!$B$3:$AW$210,30,FALSE))</f>
        <v>0</v>
      </c>
      <c r="P160" s="36">
        <f>IF(ISNA(VLOOKUP($A160,'[1]TOAD Data'!$B$3:$AW$210,31,FALSE)),0,VLOOKUP($A160,'[1]TOAD Data'!$B$3:$AW$210,31,FALSE))</f>
        <v>0</v>
      </c>
      <c r="Q160" s="38">
        <f>IF(ISNA(VLOOKUP($A160,'[1]TOAD Data'!$B$3:$AW$210,33,FALSE)),0,VLOOKUP($A160,'[1]TOAD Data'!$B$3:$AW$210,33,FALSE))</f>
        <v>5</v>
      </c>
      <c r="R160" s="36">
        <f>IF(ISNA(VLOOKUP($A160,'[1]TOAD Data'!$B$3:$AW$210,34,FALSE)),0,VLOOKUP($A160,'[1]TOAD Data'!$B$3:$AW$210,34,FALSE))</f>
        <v>44728.81</v>
      </c>
      <c r="S160" s="38">
        <f>IF(ISNA(VLOOKUP($A160,'[1]TOAD Data'!$B$3:$AW$210,38,FALSE)),0,VLOOKUP($A160,'[1]TOAD Data'!$B$3:$AW$210,38,FALSE))</f>
        <v>5</v>
      </c>
      <c r="T160" s="36">
        <f>IF(ISNA(VLOOKUP($A160,'[1]TOAD Data'!$B$3:$AW$210,39,FALSE)),0,VLOOKUP($A160,'[1]TOAD Data'!$B$3:$AW$210,39,FALSE))</f>
        <v>44728.81</v>
      </c>
      <c r="U160" s="38">
        <f>IF(ISNA(VLOOKUP($A160,'[1]TOAD Data'!$B$3:$AW$210,41,FALSE)),0,VLOOKUP($A160,'[1]TOAD Data'!$B$3:$AW$210,41,FALSE))</f>
        <v>5</v>
      </c>
      <c r="V160" s="36">
        <f>IF(ISNA(VLOOKUP($A160,'[1]TOAD Data'!$B$3:$AW$210,42,FALSE)),0,VLOOKUP($A160,'[1]TOAD Data'!$B$3:$AW$210,42,FALSE))</f>
        <v>44728.81</v>
      </c>
      <c r="W160" s="38">
        <f>IF(ISNA(VLOOKUP($A160,'[1]TOAD Data'!$B$3:$AW$210,44,FALSE)),0,VLOOKUP($A160,'[1]TOAD Data'!$B$3:$AW$210,44,FALSE))</f>
        <v>0</v>
      </c>
      <c r="X160" s="36">
        <f>IF(ISNA(VLOOKUP($A160,'[1]TOAD Data'!$B$3:$AW$210,45,FALSE)),0,VLOOKUP($A160,'[1]TOAD Data'!$B$3:$AW$210,45,FALSE))</f>
        <v>0</v>
      </c>
      <c r="Y160" s="38">
        <f>IF(ISNA(VLOOKUP($A160,'[1]TOAD Data'!$B$3:$AW$210,47,FALSE)),0,VLOOKUP($A160,'[1]TOAD Data'!$B$3:$AW$210,47,FALSE))</f>
        <v>0</v>
      </c>
      <c r="Z160" s="36">
        <f>IF(ISNA(VLOOKUP($A160,'[1]TOAD Data'!$B$3:$AW$210,48,FALSE)),0,VLOOKUP($A160,'[1]TOAD Data'!$B$3:$AW$210,48,FALSE))</f>
        <v>0</v>
      </c>
    </row>
    <row r="161" spans="1:26" s="18" customFormat="1" ht="12.75">
      <c r="A161" s="31">
        <v>269</v>
      </c>
      <c r="B161" s="33" t="str">
        <f>VLOOKUP(A161,'[2]Table 19'!$A$7:$B$230,2,FALSE)</f>
        <v>Chesapeake</v>
      </c>
      <c r="C161" s="35">
        <f>IF(ISNA(VLOOKUP($A161,'[1]TOAD Data'!$B$3:$AW$210,8,FALSE)),0,VLOOKUP($A161,'[1]TOAD Data'!$B$3:$AW$210,8,FALSE))</f>
        <v>0</v>
      </c>
      <c r="D161" s="36">
        <f>IF(ISNA(VLOOKUP($A161,'[1]TOAD Data'!$B$3:$AW$210,9,FALSE)),0,VLOOKUP($A161,'[1]TOAD Data'!$B$3:$AW$210,9,FALSE))</f>
        <v>0</v>
      </c>
      <c r="E161" s="35">
        <f>IF(ISNA(VLOOKUP($A161,'[1]TOAD Data'!$B$3:$AW$210,11,FALSE)),0,VLOOKUP($A161,'[1]TOAD Data'!$B$3:$AW$210,11,FALSE))</f>
        <v>0</v>
      </c>
      <c r="F161" s="36">
        <f>IF(ISNA(VLOOKUP($A161,'[1]TOAD Data'!$B$3:$AW$210,12,FALSE)),0,VLOOKUP($A161,'[1]TOAD Data'!$B$3:$AW$210,12,FALSE))</f>
        <v>0</v>
      </c>
      <c r="G161" s="37">
        <f>IF(ISNA(VLOOKUP(A161,'[1]TOAD Data'!$B$3:$R$210,16,FALSE)),0,VLOOKUP(A161,'[1]TOAD Data'!$B$3:$R$210,16,FALSE))</f>
        <v>0</v>
      </c>
      <c r="H161" s="36">
        <f>IF(ISNA(VLOOKUP(A161,'[1]TOAD Data'!$B$3:$R$210,17,FALSE)),0,VLOOKUP(A161,'[1]TOAD Data'!$B$3:$R$210,17,FALSE))</f>
        <v>0</v>
      </c>
      <c r="I161" s="38">
        <f>IF(ISNA(VLOOKUP($A161,'[1]TOAD Data'!$B$3:$T$210,19,FALSE)),0,VLOOKUP($A161,'[1]TOAD Data'!$B$3:$T$210,19,FALSE))</f>
        <v>0</v>
      </c>
      <c r="J161" s="36">
        <f>IF(ISNA(VLOOKUP($A161,'[1]TOAD Data'!$B$3:$U$210,20,FALSE)),0,VLOOKUP($A161,'[1]TOAD Data'!$B$3:$U$210,20,FALSE))</f>
        <v>0</v>
      </c>
      <c r="K161" s="38">
        <f>IF(ISNA(VLOOKUP($A161,'[1]TOAD Data'!$B$3:$AW$210,22,FALSE)),0,VLOOKUP($A161,'[1]TOAD Data'!$B$3:$AW$210,22,FALSE))</f>
        <v>0</v>
      </c>
      <c r="L161" s="36">
        <f>IF(ISNA(VLOOKUP($A161,'[1]TOAD Data'!$B$3:$AW$210,23,FALSE)),0,VLOOKUP($A161,'[1]TOAD Data'!$B$3:$AW$210,23,FALSE))</f>
        <v>0</v>
      </c>
      <c r="M161" s="38">
        <f>IF(ISNA(VLOOKUP($A161,'[1]TOAD Data'!$B$3:$AW$210,27,FALSE)),0,VLOOKUP($A161,'[1]TOAD Data'!$B$3:$AW$210,27,FALSE))</f>
        <v>0</v>
      </c>
      <c r="N161" s="36">
        <f>IF(ISNA(VLOOKUP($A161,'[1]TOAD Data'!$B$3:$AW$210,28,FALSE)),0,VLOOKUP($A161,'[1]TOAD Data'!$B$3:$AW$210,28,FALSE))</f>
        <v>0</v>
      </c>
      <c r="O161" s="39">
        <f>IF(ISNA(VLOOKUP($A161,'[1]TOAD Data'!$B$3:$AW$210,30,FALSE)),0,VLOOKUP($A161,'[1]TOAD Data'!$B$3:$AW$210,30,FALSE))</f>
        <v>0</v>
      </c>
      <c r="P161" s="36">
        <f>IF(ISNA(VLOOKUP($A161,'[1]TOAD Data'!$B$3:$AW$210,31,FALSE)),0,VLOOKUP($A161,'[1]TOAD Data'!$B$3:$AW$210,31,FALSE))</f>
        <v>0</v>
      </c>
      <c r="Q161" s="38">
        <f>IF(ISNA(VLOOKUP($A161,'[1]TOAD Data'!$B$3:$AW$210,33,FALSE)),0,VLOOKUP($A161,'[1]TOAD Data'!$B$3:$AW$210,33,FALSE))</f>
        <v>16</v>
      </c>
      <c r="R161" s="36">
        <f>IF(ISNA(VLOOKUP($A161,'[1]TOAD Data'!$B$3:$AW$210,34,FALSE)),0,VLOOKUP($A161,'[1]TOAD Data'!$B$3:$AW$210,34,FALSE))</f>
        <v>51267.71</v>
      </c>
      <c r="S161" s="38">
        <f>IF(ISNA(VLOOKUP($A161,'[1]TOAD Data'!$B$3:$AW$210,38,FALSE)),0,VLOOKUP($A161,'[1]TOAD Data'!$B$3:$AW$210,38,FALSE))</f>
        <v>16</v>
      </c>
      <c r="T161" s="36">
        <f>IF(ISNA(VLOOKUP($A161,'[1]TOAD Data'!$B$3:$AW$210,39,FALSE)),0,VLOOKUP($A161,'[1]TOAD Data'!$B$3:$AW$210,39,FALSE))</f>
        <v>51267.71</v>
      </c>
      <c r="U161" s="38">
        <f>IF(ISNA(VLOOKUP($A161,'[1]TOAD Data'!$B$3:$AW$210,41,FALSE)),0,VLOOKUP($A161,'[1]TOAD Data'!$B$3:$AW$210,41,FALSE))</f>
        <v>16</v>
      </c>
      <c r="V161" s="36">
        <f>IF(ISNA(VLOOKUP($A161,'[1]TOAD Data'!$B$3:$AW$210,42,FALSE)),0,VLOOKUP($A161,'[1]TOAD Data'!$B$3:$AW$210,42,FALSE))</f>
        <v>51267.71</v>
      </c>
      <c r="W161" s="38">
        <f>IF(ISNA(VLOOKUP($A161,'[1]TOAD Data'!$B$3:$AW$210,44,FALSE)),0,VLOOKUP($A161,'[1]TOAD Data'!$B$3:$AW$210,44,FALSE))</f>
        <v>0</v>
      </c>
      <c r="X161" s="36">
        <f>IF(ISNA(VLOOKUP($A161,'[1]TOAD Data'!$B$3:$AW$210,45,FALSE)),0,VLOOKUP($A161,'[1]TOAD Data'!$B$3:$AW$210,45,FALSE))</f>
        <v>0</v>
      </c>
      <c r="Y161" s="38">
        <f>IF(ISNA(VLOOKUP($A161,'[1]TOAD Data'!$B$3:$AW$210,47,FALSE)),0,VLOOKUP($A161,'[1]TOAD Data'!$B$3:$AW$210,47,FALSE))</f>
        <v>0</v>
      </c>
      <c r="Z161" s="36">
        <f>IF(ISNA(VLOOKUP($A161,'[1]TOAD Data'!$B$3:$AW$210,48,FALSE)),0,VLOOKUP($A161,'[1]TOAD Data'!$B$3:$AW$210,48,FALSE))</f>
        <v>0</v>
      </c>
    </row>
    <row r="162" spans="1:26" s="18" customFormat="1" ht="12.75">
      <c r="A162" s="31">
        <v>270</v>
      </c>
      <c r="B162" s="33" t="str">
        <f>VLOOKUP(A162,'[2]Table 19'!$A$7:$B$230,2,FALSE)</f>
        <v>Commonwealth</v>
      </c>
      <c r="C162" s="35">
        <f>IF(ISNA(VLOOKUP($A162,'[1]TOAD Data'!$B$3:$AW$210,8,FALSE)),0,VLOOKUP($A162,'[1]TOAD Data'!$B$3:$AW$210,8,FALSE))</f>
        <v>0</v>
      </c>
      <c r="D162" s="36">
        <f>IF(ISNA(VLOOKUP($A162,'[1]TOAD Data'!$B$3:$AW$210,9,FALSE)),0,VLOOKUP($A162,'[1]TOAD Data'!$B$3:$AW$210,9,FALSE))</f>
        <v>0</v>
      </c>
      <c r="E162" s="35">
        <f>IF(ISNA(VLOOKUP($A162,'[1]TOAD Data'!$B$3:$AW$210,11,FALSE)),0,VLOOKUP($A162,'[1]TOAD Data'!$B$3:$AW$210,11,FALSE))</f>
        <v>0</v>
      </c>
      <c r="F162" s="36">
        <f>IF(ISNA(VLOOKUP($A162,'[1]TOAD Data'!$B$3:$AW$210,12,FALSE)),0,VLOOKUP($A162,'[1]TOAD Data'!$B$3:$AW$210,12,FALSE))</f>
        <v>0</v>
      </c>
      <c r="G162" s="37">
        <f>IF(ISNA(VLOOKUP(A162,'[1]TOAD Data'!$B$3:$R$210,16,FALSE)),0,VLOOKUP(A162,'[1]TOAD Data'!$B$3:$R$210,16,FALSE))</f>
        <v>0</v>
      </c>
      <c r="H162" s="36">
        <f>IF(ISNA(VLOOKUP(A162,'[1]TOAD Data'!$B$3:$R$210,17,FALSE)),0,VLOOKUP(A162,'[1]TOAD Data'!$B$3:$R$210,17,FALSE))</f>
        <v>0</v>
      </c>
      <c r="I162" s="38">
        <f>IF(ISNA(VLOOKUP($A162,'[1]TOAD Data'!$B$3:$T$210,19,FALSE)),0,VLOOKUP($A162,'[1]TOAD Data'!$B$3:$T$210,19,FALSE))</f>
        <v>0</v>
      </c>
      <c r="J162" s="36">
        <f>IF(ISNA(VLOOKUP($A162,'[1]TOAD Data'!$B$3:$U$210,20,FALSE)),0,VLOOKUP($A162,'[1]TOAD Data'!$B$3:$U$210,20,FALSE))</f>
        <v>0</v>
      </c>
      <c r="K162" s="38">
        <f>IF(ISNA(VLOOKUP($A162,'[1]TOAD Data'!$B$3:$AW$210,22,FALSE)),0,VLOOKUP($A162,'[1]TOAD Data'!$B$3:$AW$210,22,FALSE))</f>
        <v>0</v>
      </c>
      <c r="L162" s="36">
        <f>IF(ISNA(VLOOKUP($A162,'[1]TOAD Data'!$B$3:$AW$210,23,FALSE)),0,VLOOKUP($A162,'[1]TOAD Data'!$B$3:$AW$210,23,FALSE))</f>
        <v>0</v>
      </c>
      <c r="M162" s="38">
        <f>IF(ISNA(VLOOKUP($A162,'[1]TOAD Data'!$B$3:$AW$210,27,FALSE)),0,VLOOKUP($A162,'[1]TOAD Data'!$B$3:$AW$210,27,FALSE))</f>
        <v>0</v>
      </c>
      <c r="N162" s="36">
        <f>IF(ISNA(VLOOKUP($A162,'[1]TOAD Data'!$B$3:$AW$210,28,FALSE)),0,VLOOKUP($A162,'[1]TOAD Data'!$B$3:$AW$210,28,FALSE))</f>
        <v>0</v>
      </c>
      <c r="O162" s="39">
        <f>IF(ISNA(VLOOKUP($A162,'[1]TOAD Data'!$B$3:$AW$210,30,FALSE)),0,VLOOKUP($A162,'[1]TOAD Data'!$B$3:$AW$210,30,FALSE))</f>
        <v>0</v>
      </c>
      <c r="P162" s="36">
        <f>IF(ISNA(VLOOKUP($A162,'[1]TOAD Data'!$B$3:$AW$210,31,FALSE)),0,VLOOKUP($A162,'[1]TOAD Data'!$B$3:$AW$210,31,FALSE))</f>
        <v>0</v>
      </c>
      <c r="Q162" s="38">
        <f>IF(ISNA(VLOOKUP($A162,'[1]TOAD Data'!$B$3:$AW$210,33,FALSE)),0,VLOOKUP($A162,'[1]TOAD Data'!$B$3:$AW$210,33,FALSE))</f>
        <v>28</v>
      </c>
      <c r="R162" s="36">
        <f>IF(ISNA(VLOOKUP($A162,'[1]TOAD Data'!$B$3:$AW$210,34,FALSE)),0,VLOOKUP($A162,'[1]TOAD Data'!$B$3:$AW$210,34,FALSE))</f>
        <v>58798.74</v>
      </c>
      <c r="S162" s="38">
        <f>IF(ISNA(VLOOKUP($A162,'[1]TOAD Data'!$B$3:$AW$210,38,FALSE)),0,VLOOKUP($A162,'[1]TOAD Data'!$B$3:$AW$210,38,FALSE))</f>
        <v>28</v>
      </c>
      <c r="T162" s="36">
        <f>IF(ISNA(VLOOKUP($A162,'[1]TOAD Data'!$B$3:$AW$210,39,FALSE)),0,VLOOKUP($A162,'[1]TOAD Data'!$B$3:$AW$210,39,FALSE))</f>
        <v>58798.74</v>
      </c>
      <c r="U162" s="38">
        <f>IF(ISNA(VLOOKUP($A162,'[1]TOAD Data'!$B$3:$AW$210,41,FALSE)),0,VLOOKUP($A162,'[1]TOAD Data'!$B$3:$AW$210,41,FALSE))</f>
        <v>28</v>
      </c>
      <c r="V162" s="36">
        <f>IF(ISNA(VLOOKUP($A162,'[1]TOAD Data'!$B$3:$AW$210,42,FALSE)),0,VLOOKUP($A162,'[1]TOAD Data'!$B$3:$AW$210,42,FALSE))</f>
        <v>58798.74</v>
      </c>
      <c r="W162" s="38">
        <f>IF(ISNA(VLOOKUP($A162,'[1]TOAD Data'!$B$3:$AW$210,44,FALSE)),0,VLOOKUP($A162,'[1]TOAD Data'!$B$3:$AW$210,44,FALSE))</f>
        <v>0</v>
      </c>
      <c r="X162" s="36">
        <f>IF(ISNA(VLOOKUP($A162,'[1]TOAD Data'!$B$3:$AW$210,45,FALSE)),0,VLOOKUP($A162,'[1]TOAD Data'!$B$3:$AW$210,45,FALSE))</f>
        <v>0</v>
      </c>
      <c r="Y162" s="38">
        <f>IF(ISNA(VLOOKUP($A162,'[1]TOAD Data'!$B$3:$AW$210,47,FALSE)),0,VLOOKUP($A162,'[1]TOAD Data'!$B$3:$AW$210,47,FALSE))</f>
        <v>0</v>
      </c>
      <c r="Z162" s="36">
        <f>IF(ISNA(VLOOKUP($A162,'[1]TOAD Data'!$B$3:$AW$210,48,FALSE)),0,VLOOKUP($A162,'[1]TOAD Data'!$B$3:$AW$210,48,FALSE))</f>
        <v>0</v>
      </c>
    </row>
    <row r="163" spans="1:26" s="18" customFormat="1" ht="12.75">
      <c r="A163" s="31">
        <v>271</v>
      </c>
      <c r="B163" s="33" t="str">
        <f>VLOOKUP(A163,'[2]Table 19'!$A$7:$B$230,2,FALSE)</f>
        <v>Maggie L. Walker</v>
      </c>
      <c r="C163" s="35">
        <f>IF(ISNA(VLOOKUP($A163,'[1]TOAD Data'!$B$3:$AW$210,8,FALSE)),0,VLOOKUP($A163,'[1]TOAD Data'!$B$3:$AW$210,8,FALSE))</f>
        <v>0</v>
      </c>
      <c r="D163" s="36">
        <f>IF(ISNA(VLOOKUP($A163,'[1]TOAD Data'!$B$3:$AW$210,9,FALSE)),0,VLOOKUP($A163,'[1]TOAD Data'!$B$3:$AW$210,9,FALSE))</f>
        <v>0</v>
      </c>
      <c r="E163" s="35">
        <f>IF(ISNA(VLOOKUP($A163,'[1]TOAD Data'!$B$3:$AW$210,11,FALSE)),0,VLOOKUP($A163,'[1]TOAD Data'!$B$3:$AW$210,11,FALSE))</f>
        <v>1</v>
      </c>
      <c r="F163" s="36">
        <f>IF(ISNA(VLOOKUP($A163,'[1]TOAD Data'!$B$3:$AW$210,12,FALSE)),0,VLOOKUP($A163,'[1]TOAD Data'!$B$3:$AW$210,12,FALSE))</f>
        <v>122680.16</v>
      </c>
      <c r="G163" s="37">
        <f>IF(ISNA(VLOOKUP(A163,'[1]TOAD Data'!$B$3:$R$210,16,FALSE)),0,VLOOKUP(A163,'[1]TOAD Data'!$B$3:$R$210,16,FALSE))</f>
        <v>1</v>
      </c>
      <c r="H163" s="36">
        <f>IF(ISNA(VLOOKUP(A163,'[1]TOAD Data'!$B$3:$R$210,17,FALSE)),0,VLOOKUP(A163,'[1]TOAD Data'!$B$3:$R$210,17,FALSE))</f>
        <v>122680.16</v>
      </c>
      <c r="I163" s="38">
        <f>IF(ISNA(VLOOKUP($A163,'[1]TOAD Data'!$B$3:$T$210,19,FALSE)),0,VLOOKUP($A163,'[1]TOAD Data'!$B$3:$T$210,19,FALSE))</f>
        <v>0</v>
      </c>
      <c r="J163" s="36">
        <f>IF(ISNA(VLOOKUP($A163,'[1]TOAD Data'!$B$3:$U$210,20,FALSE)),0,VLOOKUP($A163,'[1]TOAD Data'!$B$3:$U$210,20,FALSE))</f>
        <v>0</v>
      </c>
      <c r="K163" s="38">
        <f>IF(ISNA(VLOOKUP($A163,'[1]TOAD Data'!$B$3:$AW$210,22,FALSE)),0,VLOOKUP($A163,'[1]TOAD Data'!$B$3:$AW$210,22,FALSE))</f>
        <v>2</v>
      </c>
      <c r="L163" s="36">
        <f>IF(ISNA(VLOOKUP($A163,'[1]TOAD Data'!$B$3:$AW$210,23,FALSE)),0,VLOOKUP($A163,'[1]TOAD Data'!$B$3:$AW$210,23,FALSE))</f>
        <v>106280</v>
      </c>
      <c r="M163" s="38">
        <f>IF(ISNA(VLOOKUP($A163,'[1]TOAD Data'!$B$3:$AW$210,27,FALSE)),0,VLOOKUP($A163,'[1]TOAD Data'!$B$3:$AW$210,27,FALSE))</f>
        <v>2</v>
      </c>
      <c r="N163" s="36">
        <f>IF(ISNA(VLOOKUP($A163,'[1]TOAD Data'!$B$3:$AW$210,28,FALSE)),0,VLOOKUP($A163,'[1]TOAD Data'!$B$3:$AW$210,28,FALSE))</f>
        <v>106280</v>
      </c>
      <c r="O163" s="39">
        <f>IF(ISNA(VLOOKUP($A163,'[1]TOAD Data'!$B$3:$AW$210,30,FALSE)),0,VLOOKUP($A163,'[1]TOAD Data'!$B$3:$AW$210,30,FALSE))</f>
        <v>0</v>
      </c>
      <c r="P163" s="36">
        <f>IF(ISNA(VLOOKUP($A163,'[1]TOAD Data'!$B$3:$AW$210,31,FALSE)),0,VLOOKUP($A163,'[1]TOAD Data'!$B$3:$AW$210,31,FALSE))</f>
        <v>0</v>
      </c>
      <c r="Q163" s="38">
        <f>IF(ISNA(VLOOKUP($A163,'[1]TOAD Data'!$B$3:$AW$210,33,FALSE)),0,VLOOKUP($A163,'[1]TOAD Data'!$B$3:$AW$210,33,FALSE))</f>
        <v>60.4</v>
      </c>
      <c r="R163" s="36">
        <f>IF(ISNA(VLOOKUP($A163,'[1]TOAD Data'!$B$3:$AW$210,34,FALSE)),0,VLOOKUP($A163,'[1]TOAD Data'!$B$3:$AW$210,34,FALSE))</f>
        <v>56131.31</v>
      </c>
      <c r="S163" s="38">
        <f>IF(ISNA(VLOOKUP($A163,'[1]TOAD Data'!$B$3:$AW$210,38,FALSE)),0,VLOOKUP($A163,'[1]TOAD Data'!$B$3:$AW$210,38,FALSE))</f>
        <v>60.4</v>
      </c>
      <c r="T163" s="36">
        <f>IF(ISNA(VLOOKUP($A163,'[1]TOAD Data'!$B$3:$AW$210,39,FALSE)),0,VLOOKUP($A163,'[1]TOAD Data'!$B$3:$AW$210,39,FALSE))</f>
        <v>56131.31</v>
      </c>
      <c r="U163" s="38">
        <f>IF(ISNA(VLOOKUP($A163,'[1]TOAD Data'!$B$3:$AW$210,41,FALSE)),0,VLOOKUP($A163,'[1]TOAD Data'!$B$3:$AW$210,41,FALSE))</f>
        <v>63.4</v>
      </c>
      <c r="V163" s="36">
        <f>IF(ISNA(VLOOKUP($A163,'[1]TOAD Data'!$B$3:$AW$210,42,FALSE)),0,VLOOKUP($A163,'[1]TOAD Data'!$B$3:$AW$210,42,FALSE))</f>
        <v>58762.96</v>
      </c>
      <c r="W163" s="38">
        <f>IF(ISNA(VLOOKUP($A163,'[1]TOAD Data'!$B$3:$AW$210,44,FALSE)),0,VLOOKUP($A163,'[1]TOAD Data'!$B$3:$AW$210,44,FALSE))</f>
        <v>0</v>
      </c>
      <c r="X163" s="36">
        <f>IF(ISNA(VLOOKUP($A163,'[1]TOAD Data'!$B$3:$AW$210,45,FALSE)),0,VLOOKUP($A163,'[1]TOAD Data'!$B$3:$AW$210,45,FALSE))</f>
        <v>0</v>
      </c>
      <c r="Y163" s="38">
        <f>IF(ISNA(VLOOKUP($A163,'[1]TOAD Data'!$B$3:$AW$210,47,FALSE)),0,VLOOKUP($A163,'[1]TOAD Data'!$B$3:$AW$210,47,FALSE))</f>
        <v>0</v>
      </c>
      <c r="Z163" s="36">
        <f>IF(ISNA(VLOOKUP($A163,'[1]TOAD Data'!$B$3:$AW$210,48,FALSE)),0,VLOOKUP($A163,'[1]TOAD Data'!$B$3:$AW$210,48,FALSE))</f>
        <v>0</v>
      </c>
    </row>
    <row r="164" spans="1:26" s="18" customFormat="1" ht="12.75">
      <c r="A164" s="31">
        <v>272</v>
      </c>
      <c r="B164" s="33" t="str">
        <f>VLOOKUP(A164,'[2]Table 19'!$A$7:$B$230,2,FALSE)</f>
        <v>Thomas Jefferson High School</v>
      </c>
      <c r="C164" s="35">
        <f>IF(ISNA(VLOOKUP($A164,'[1]TOAD Data'!$B$3:$AW$210,8,FALSE)),0,VLOOKUP($A164,'[1]TOAD Data'!$B$3:$AW$210,8,FALSE))</f>
        <v>0</v>
      </c>
      <c r="D164" s="36">
        <f>IF(ISNA(VLOOKUP($A164,'[1]TOAD Data'!$B$3:$AW$210,9,FALSE)),0,VLOOKUP($A164,'[1]TOAD Data'!$B$3:$AW$210,9,FALSE))</f>
        <v>0</v>
      </c>
      <c r="E164" s="35">
        <f>IF(ISNA(VLOOKUP($A164,'[1]TOAD Data'!$B$3:$AW$210,11,FALSE)),0,VLOOKUP($A164,'[1]TOAD Data'!$B$3:$AW$210,11,FALSE))</f>
        <v>1</v>
      </c>
      <c r="F164" s="36">
        <f>IF(ISNA(VLOOKUP($A164,'[1]TOAD Data'!$B$3:$AW$210,12,FALSE)),0,VLOOKUP($A164,'[1]TOAD Data'!$B$3:$AW$210,12,FALSE))</f>
        <v>141208.59</v>
      </c>
      <c r="G164" s="37">
        <f>IF(ISNA(VLOOKUP(A164,'[1]TOAD Data'!$B$3:$R$210,16,FALSE)),0,VLOOKUP(A164,'[1]TOAD Data'!$B$3:$R$210,16,FALSE))</f>
        <v>1</v>
      </c>
      <c r="H164" s="36">
        <f>IF(ISNA(VLOOKUP(A164,'[1]TOAD Data'!$B$3:$R$210,17,FALSE)),0,VLOOKUP(A164,'[1]TOAD Data'!$B$3:$R$210,17,FALSE))</f>
        <v>141208.59</v>
      </c>
      <c r="I164" s="38">
        <f>IF(ISNA(VLOOKUP($A164,'[1]TOAD Data'!$B$3:$T$210,19,FALSE)),0,VLOOKUP($A164,'[1]TOAD Data'!$B$3:$T$210,19,FALSE))</f>
        <v>0</v>
      </c>
      <c r="J164" s="36">
        <f>IF(ISNA(VLOOKUP($A164,'[1]TOAD Data'!$B$3:$U$210,20,FALSE)),0,VLOOKUP($A164,'[1]TOAD Data'!$B$3:$U$210,20,FALSE))</f>
        <v>0</v>
      </c>
      <c r="K164" s="38">
        <f>IF(ISNA(VLOOKUP($A164,'[1]TOAD Data'!$B$3:$AW$210,22,FALSE)),0,VLOOKUP($A164,'[1]TOAD Data'!$B$3:$AW$210,22,FALSE))</f>
        <v>3.07</v>
      </c>
      <c r="L164" s="36">
        <f>IF(ISNA(VLOOKUP($A164,'[1]TOAD Data'!$B$3:$AW$210,23,FALSE)),0,VLOOKUP($A164,'[1]TOAD Data'!$B$3:$AW$210,23,FALSE))</f>
        <v>104367.41</v>
      </c>
      <c r="M164" s="38">
        <f>IF(ISNA(VLOOKUP($A164,'[1]TOAD Data'!$B$3:$AW$210,27,FALSE)),0,VLOOKUP($A164,'[1]TOAD Data'!$B$3:$AW$210,27,FALSE))</f>
        <v>3.07</v>
      </c>
      <c r="N164" s="36">
        <f>IF(ISNA(VLOOKUP($A164,'[1]TOAD Data'!$B$3:$AW$210,28,FALSE)),0,VLOOKUP($A164,'[1]TOAD Data'!$B$3:$AW$210,28,FALSE))</f>
        <v>104367.41</v>
      </c>
      <c r="O164" s="39">
        <f>IF(ISNA(VLOOKUP($A164,'[1]TOAD Data'!$B$3:$AW$210,30,FALSE)),0,VLOOKUP($A164,'[1]TOAD Data'!$B$3:$AW$210,30,FALSE))</f>
        <v>0</v>
      </c>
      <c r="P164" s="36">
        <f>IF(ISNA(VLOOKUP($A164,'[1]TOAD Data'!$B$3:$AW$210,31,FALSE)),0,VLOOKUP($A164,'[1]TOAD Data'!$B$3:$AW$210,31,FALSE))</f>
        <v>0</v>
      </c>
      <c r="Q164" s="38">
        <f>IF(ISNA(VLOOKUP($A164,'[1]TOAD Data'!$B$3:$AW$210,33,FALSE)),0,VLOOKUP($A164,'[1]TOAD Data'!$B$3:$AW$210,33,FALSE))</f>
        <v>124.72</v>
      </c>
      <c r="R164" s="36">
        <f>IF(ISNA(VLOOKUP($A164,'[1]TOAD Data'!$B$3:$AW$210,34,FALSE)),0,VLOOKUP($A164,'[1]TOAD Data'!$B$3:$AW$210,34,FALSE))</f>
        <v>81346.49</v>
      </c>
      <c r="S164" s="38">
        <f>IF(ISNA(VLOOKUP($A164,'[1]TOAD Data'!$B$3:$AW$210,38,FALSE)),0,VLOOKUP($A164,'[1]TOAD Data'!$B$3:$AW$210,38,FALSE))</f>
        <v>124.72</v>
      </c>
      <c r="T164" s="36">
        <f>IF(ISNA(VLOOKUP($A164,'[1]TOAD Data'!$B$3:$AW$210,39,FALSE)),0,VLOOKUP($A164,'[1]TOAD Data'!$B$3:$AW$210,39,FALSE))</f>
        <v>81346.49</v>
      </c>
      <c r="U164" s="38">
        <f>IF(ISNA(VLOOKUP($A164,'[1]TOAD Data'!$B$3:$AW$210,41,FALSE)),0,VLOOKUP($A164,'[1]TOAD Data'!$B$3:$AW$210,41,FALSE))</f>
        <v>128.79</v>
      </c>
      <c r="V164" s="36">
        <f>IF(ISNA(VLOOKUP($A164,'[1]TOAD Data'!$B$3:$AW$210,42,FALSE)),0,VLOOKUP($A164,'[1]TOAD Data'!$B$3:$AW$210,42,FALSE))</f>
        <v>82360.05</v>
      </c>
      <c r="W164" s="38">
        <f>IF(ISNA(VLOOKUP($A164,'[1]TOAD Data'!$B$3:$AW$210,44,FALSE)),0,VLOOKUP($A164,'[1]TOAD Data'!$B$3:$AW$210,44,FALSE))</f>
        <v>3.8</v>
      </c>
      <c r="X164" s="36">
        <f>IF(ISNA(VLOOKUP($A164,'[1]TOAD Data'!$B$3:$AW$210,45,FALSE)),0,VLOOKUP($A164,'[1]TOAD Data'!$B$3:$AW$210,45,FALSE))</f>
        <v>27718.72</v>
      </c>
      <c r="Y164" s="38">
        <f>IF(ISNA(VLOOKUP($A164,'[1]TOAD Data'!$B$3:$AW$210,47,FALSE)),0,VLOOKUP($A164,'[1]TOAD Data'!$B$3:$AW$210,47,FALSE))</f>
        <v>0</v>
      </c>
      <c r="Z164" s="36">
        <f>IF(ISNA(VLOOKUP($A164,'[1]TOAD Data'!$B$3:$AW$210,48,FALSE)),0,VLOOKUP($A164,'[1]TOAD Data'!$B$3:$AW$210,48,FALSE))</f>
        <v>0</v>
      </c>
    </row>
    <row r="165" spans="1:26" s="18" customFormat="1" ht="12.75">
      <c r="A165" s="31">
        <v>273</v>
      </c>
      <c r="B165" s="33" t="str">
        <f>VLOOKUP(A165,'[2]Table 19'!$A$7:$B$230,2,FALSE)</f>
        <v>Blue Ridge</v>
      </c>
      <c r="C165" s="35">
        <f>IF(ISNA(VLOOKUP($A165,'[1]TOAD Data'!$B$3:$AW$210,8,FALSE)),0,VLOOKUP($A165,'[1]TOAD Data'!$B$3:$AW$210,8,FALSE))</f>
        <v>0</v>
      </c>
      <c r="D165" s="36">
        <f>IF(ISNA(VLOOKUP($A165,'[1]TOAD Data'!$B$3:$AW$210,9,FALSE)),0,VLOOKUP($A165,'[1]TOAD Data'!$B$3:$AW$210,9,FALSE))</f>
        <v>0</v>
      </c>
      <c r="E165" s="35">
        <f>IF(ISNA(VLOOKUP($A165,'[1]TOAD Data'!$B$3:$AW$210,11,FALSE)),0,VLOOKUP($A165,'[1]TOAD Data'!$B$3:$AW$210,11,FALSE))</f>
        <v>0</v>
      </c>
      <c r="F165" s="36">
        <f>IF(ISNA(VLOOKUP($A165,'[1]TOAD Data'!$B$3:$AW$210,12,FALSE)),0,VLOOKUP($A165,'[1]TOAD Data'!$B$3:$AW$210,12,FALSE))</f>
        <v>0</v>
      </c>
      <c r="G165" s="37">
        <f>IF(ISNA(VLOOKUP(A165,'[1]TOAD Data'!$B$3:$R$210,16,FALSE)),0,VLOOKUP(A165,'[1]TOAD Data'!$B$3:$R$210,16,FALSE))</f>
        <v>0</v>
      </c>
      <c r="H165" s="36">
        <f>IF(ISNA(VLOOKUP(A165,'[1]TOAD Data'!$B$3:$R$210,17,FALSE)),0,VLOOKUP(A165,'[1]TOAD Data'!$B$3:$R$210,17,FALSE))</f>
        <v>0</v>
      </c>
      <c r="I165" s="38">
        <f>IF(ISNA(VLOOKUP($A165,'[1]TOAD Data'!$B$3:$T$210,19,FALSE)),0,VLOOKUP($A165,'[1]TOAD Data'!$B$3:$T$210,19,FALSE))</f>
        <v>0</v>
      </c>
      <c r="J165" s="36">
        <f>IF(ISNA(VLOOKUP($A165,'[1]TOAD Data'!$B$3:$U$210,20,FALSE)),0,VLOOKUP($A165,'[1]TOAD Data'!$B$3:$U$210,20,FALSE))</f>
        <v>0</v>
      </c>
      <c r="K165" s="38">
        <f>IF(ISNA(VLOOKUP($A165,'[1]TOAD Data'!$B$3:$AW$210,22,FALSE)),0,VLOOKUP($A165,'[1]TOAD Data'!$B$3:$AW$210,22,FALSE))</f>
        <v>0</v>
      </c>
      <c r="L165" s="36">
        <f>IF(ISNA(VLOOKUP($A165,'[1]TOAD Data'!$B$3:$AW$210,23,FALSE)),0,VLOOKUP($A165,'[1]TOAD Data'!$B$3:$AW$210,23,FALSE))</f>
        <v>0</v>
      </c>
      <c r="M165" s="38">
        <f>IF(ISNA(VLOOKUP($A165,'[1]TOAD Data'!$B$3:$AW$210,27,FALSE)),0,VLOOKUP($A165,'[1]TOAD Data'!$B$3:$AW$210,27,FALSE))</f>
        <v>0</v>
      </c>
      <c r="N165" s="36">
        <f>IF(ISNA(VLOOKUP($A165,'[1]TOAD Data'!$B$3:$AW$210,28,FALSE)),0,VLOOKUP($A165,'[1]TOAD Data'!$B$3:$AW$210,28,FALSE))</f>
        <v>0</v>
      </c>
      <c r="O165" s="39">
        <f>IF(ISNA(VLOOKUP($A165,'[1]TOAD Data'!$B$3:$AW$210,30,FALSE)),0,VLOOKUP($A165,'[1]TOAD Data'!$B$3:$AW$210,30,FALSE))</f>
        <v>0</v>
      </c>
      <c r="P165" s="36">
        <f>IF(ISNA(VLOOKUP($A165,'[1]TOAD Data'!$B$3:$AW$210,31,FALSE)),0,VLOOKUP($A165,'[1]TOAD Data'!$B$3:$AW$210,31,FALSE))</f>
        <v>0</v>
      </c>
      <c r="Q165" s="38">
        <f>IF(ISNA(VLOOKUP($A165,'[1]TOAD Data'!$B$3:$AW$210,33,FALSE)),0,VLOOKUP($A165,'[1]TOAD Data'!$B$3:$AW$210,33,FALSE))</f>
        <v>3.47</v>
      </c>
      <c r="R165" s="36">
        <f>IF(ISNA(VLOOKUP($A165,'[1]TOAD Data'!$B$3:$AW$210,34,FALSE)),0,VLOOKUP($A165,'[1]TOAD Data'!$B$3:$AW$210,34,FALSE))</f>
        <v>41804.76</v>
      </c>
      <c r="S165" s="38">
        <f>IF(ISNA(VLOOKUP($A165,'[1]TOAD Data'!$B$3:$AW$210,38,FALSE)),0,VLOOKUP($A165,'[1]TOAD Data'!$B$3:$AW$210,38,FALSE))</f>
        <v>3.47</v>
      </c>
      <c r="T165" s="36">
        <f>IF(ISNA(VLOOKUP($A165,'[1]TOAD Data'!$B$3:$AW$210,39,FALSE)),0,VLOOKUP($A165,'[1]TOAD Data'!$B$3:$AW$210,39,FALSE))</f>
        <v>41804.76</v>
      </c>
      <c r="U165" s="38">
        <f>IF(ISNA(VLOOKUP($A165,'[1]TOAD Data'!$B$3:$AW$210,41,FALSE)),0,VLOOKUP($A165,'[1]TOAD Data'!$B$3:$AW$210,41,FALSE))</f>
        <v>3.47</v>
      </c>
      <c r="V165" s="36">
        <f>IF(ISNA(VLOOKUP($A165,'[1]TOAD Data'!$B$3:$AW$210,42,FALSE)),0,VLOOKUP($A165,'[1]TOAD Data'!$B$3:$AW$210,42,FALSE))</f>
        <v>41804.76</v>
      </c>
      <c r="W165" s="38">
        <f>IF(ISNA(VLOOKUP($A165,'[1]TOAD Data'!$B$3:$AW$210,44,FALSE)),0,VLOOKUP($A165,'[1]TOAD Data'!$B$3:$AW$210,44,FALSE))</f>
        <v>0</v>
      </c>
      <c r="X165" s="36">
        <f>IF(ISNA(VLOOKUP($A165,'[1]TOAD Data'!$B$3:$AW$210,45,FALSE)),0,VLOOKUP($A165,'[1]TOAD Data'!$B$3:$AW$210,45,FALSE))</f>
        <v>0</v>
      </c>
      <c r="Y165" s="38">
        <f>IF(ISNA(VLOOKUP($A165,'[1]TOAD Data'!$B$3:$AW$210,47,FALSE)),0,VLOOKUP($A165,'[1]TOAD Data'!$B$3:$AW$210,47,FALSE))</f>
        <v>0</v>
      </c>
      <c r="Z165" s="36">
        <f>IF(ISNA(VLOOKUP($A165,'[1]TOAD Data'!$B$3:$AW$210,48,FALSE)),0,VLOOKUP($A165,'[1]TOAD Data'!$B$3:$AW$210,48,FALSE))</f>
        <v>0</v>
      </c>
    </row>
    <row r="166" spans="1:26" s="18" customFormat="1" ht="12.75">
      <c r="A166" s="31">
        <v>274</v>
      </c>
      <c r="B166" s="33" t="str">
        <f>VLOOKUP(A166,'[2]Table 19'!$A$7:$B$230,2,FALSE)</f>
        <v>Jackson River</v>
      </c>
      <c r="C166" s="35">
        <f>IF(ISNA(VLOOKUP($A166,'[1]TOAD Data'!$B$3:$AW$210,8,FALSE)),0,VLOOKUP($A166,'[1]TOAD Data'!$B$3:$AW$210,8,FALSE))</f>
        <v>0</v>
      </c>
      <c r="D166" s="36">
        <f>IF(ISNA(VLOOKUP($A166,'[1]TOAD Data'!$B$3:$AW$210,9,FALSE)),0,VLOOKUP($A166,'[1]TOAD Data'!$B$3:$AW$210,9,FALSE))</f>
        <v>0</v>
      </c>
      <c r="E166" s="35">
        <f>IF(ISNA(VLOOKUP($A166,'[1]TOAD Data'!$B$3:$AW$210,11,FALSE)),0,VLOOKUP($A166,'[1]TOAD Data'!$B$3:$AW$210,11,FALSE))</f>
        <v>0</v>
      </c>
      <c r="F166" s="36">
        <f>IF(ISNA(VLOOKUP($A166,'[1]TOAD Data'!$B$3:$AW$210,12,FALSE)),0,VLOOKUP($A166,'[1]TOAD Data'!$B$3:$AW$210,12,FALSE))</f>
        <v>0</v>
      </c>
      <c r="G166" s="37">
        <f>IF(ISNA(VLOOKUP(A166,'[1]TOAD Data'!$B$3:$R$210,16,FALSE)),0,VLOOKUP(A166,'[1]TOAD Data'!$B$3:$R$210,16,FALSE))</f>
        <v>0</v>
      </c>
      <c r="H166" s="36">
        <f>IF(ISNA(VLOOKUP(A166,'[1]TOAD Data'!$B$3:$R$210,17,FALSE)),0,VLOOKUP(A166,'[1]TOAD Data'!$B$3:$R$210,17,FALSE))</f>
        <v>0</v>
      </c>
      <c r="I166" s="38">
        <f>IF(ISNA(VLOOKUP($A166,'[1]TOAD Data'!$B$3:$T$210,19,FALSE)),0,VLOOKUP($A166,'[1]TOAD Data'!$B$3:$T$210,19,FALSE))</f>
        <v>0</v>
      </c>
      <c r="J166" s="36">
        <f>IF(ISNA(VLOOKUP($A166,'[1]TOAD Data'!$B$3:$U$210,20,FALSE)),0,VLOOKUP($A166,'[1]TOAD Data'!$B$3:$U$210,20,FALSE))</f>
        <v>0</v>
      </c>
      <c r="K166" s="38">
        <f>IF(ISNA(VLOOKUP($A166,'[1]TOAD Data'!$B$3:$AW$210,22,FALSE)),0,VLOOKUP($A166,'[1]TOAD Data'!$B$3:$AW$210,22,FALSE))</f>
        <v>0</v>
      </c>
      <c r="L166" s="36">
        <f>IF(ISNA(VLOOKUP($A166,'[1]TOAD Data'!$B$3:$AW$210,23,FALSE)),0,VLOOKUP($A166,'[1]TOAD Data'!$B$3:$AW$210,23,FALSE))</f>
        <v>0</v>
      </c>
      <c r="M166" s="38">
        <f>IF(ISNA(VLOOKUP($A166,'[1]TOAD Data'!$B$3:$AW$210,27,FALSE)),0,VLOOKUP($A166,'[1]TOAD Data'!$B$3:$AW$210,27,FALSE))</f>
        <v>0</v>
      </c>
      <c r="N166" s="36">
        <f>IF(ISNA(VLOOKUP($A166,'[1]TOAD Data'!$B$3:$AW$210,28,FALSE)),0,VLOOKUP($A166,'[1]TOAD Data'!$B$3:$AW$210,28,FALSE))</f>
        <v>0</v>
      </c>
      <c r="O166" s="39">
        <f>IF(ISNA(VLOOKUP($A166,'[1]TOAD Data'!$B$3:$AW$210,30,FALSE)),0,VLOOKUP($A166,'[1]TOAD Data'!$B$3:$AW$210,30,FALSE))</f>
        <v>0</v>
      </c>
      <c r="P166" s="36">
        <f>IF(ISNA(VLOOKUP($A166,'[1]TOAD Data'!$B$3:$AW$210,31,FALSE)),0,VLOOKUP($A166,'[1]TOAD Data'!$B$3:$AW$210,31,FALSE))</f>
        <v>0</v>
      </c>
      <c r="Q166" s="38">
        <f>IF(ISNA(VLOOKUP($A166,'[1]TOAD Data'!$B$3:$AW$210,33,FALSE)),0,VLOOKUP($A166,'[1]TOAD Data'!$B$3:$AW$210,33,FALSE))</f>
        <v>0</v>
      </c>
      <c r="R166" s="36">
        <f>IF(ISNA(VLOOKUP($A166,'[1]TOAD Data'!$B$3:$AW$210,34,FALSE)),0,VLOOKUP($A166,'[1]TOAD Data'!$B$3:$AW$210,34,FALSE))</f>
        <v>0</v>
      </c>
      <c r="S166" s="38">
        <f>IF(ISNA(VLOOKUP($A166,'[1]TOAD Data'!$B$3:$AW$210,38,FALSE)),0,VLOOKUP($A166,'[1]TOAD Data'!$B$3:$AW$210,38,FALSE))</f>
        <v>0</v>
      </c>
      <c r="T166" s="36">
        <f>IF(ISNA(VLOOKUP($A166,'[1]TOAD Data'!$B$3:$AW$210,39,FALSE)),0,VLOOKUP($A166,'[1]TOAD Data'!$B$3:$AW$210,39,FALSE))</f>
        <v>0</v>
      </c>
      <c r="U166" s="38">
        <f>IF(ISNA(VLOOKUP($A166,'[1]TOAD Data'!$B$3:$AW$210,41,FALSE)),0,VLOOKUP($A166,'[1]TOAD Data'!$B$3:$AW$210,41,FALSE))</f>
        <v>0</v>
      </c>
      <c r="V166" s="36">
        <f>IF(ISNA(VLOOKUP($A166,'[1]TOAD Data'!$B$3:$AW$210,42,FALSE)),0,VLOOKUP($A166,'[1]TOAD Data'!$B$3:$AW$210,42,FALSE))</f>
        <v>0</v>
      </c>
      <c r="W166" s="38">
        <f>IF(ISNA(VLOOKUP($A166,'[1]TOAD Data'!$B$3:$AW$210,44,FALSE)),0,VLOOKUP($A166,'[1]TOAD Data'!$B$3:$AW$210,44,FALSE))</f>
        <v>0</v>
      </c>
      <c r="X166" s="36">
        <f>IF(ISNA(VLOOKUP($A166,'[1]TOAD Data'!$B$3:$AW$210,45,FALSE)),0,VLOOKUP($A166,'[1]TOAD Data'!$B$3:$AW$210,45,FALSE))</f>
        <v>0</v>
      </c>
      <c r="Y166" s="38">
        <f>IF(ISNA(VLOOKUP($A166,'[1]TOAD Data'!$B$3:$AW$210,47,FALSE)),0,VLOOKUP($A166,'[1]TOAD Data'!$B$3:$AW$210,47,FALSE))</f>
        <v>0</v>
      </c>
      <c r="Z166" s="36">
        <f>IF(ISNA(VLOOKUP($A166,'[1]TOAD Data'!$B$3:$AW$210,48,FALSE)),0,VLOOKUP($A166,'[1]TOAD Data'!$B$3:$AW$210,48,FALSE))</f>
        <v>0</v>
      </c>
    </row>
    <row r="167" spans="1:26" s="18" customFormat="1" ht="12.75">
      <c r="A167" s="31">
        <v>275</v>
      </c>
      <c r="B167" s="33" t="str">
        <f>VLOOKUP(A167,'[2]Table 19'!$A$7:$B$230,2,FALSE)</f>
        <v>Massanutten Regional Governor's School</v>
      </c>
      <c r="C167" s="35">
        <f>IF(ISNA(VLOOKUP($A167,'[1]TOAD Data'!$B$3:$AW$210,8,FALSE)),0,VLOOKUP($A167,'[1]TOAD Data'!$B$3:$AW$210,8,FALSE))</f>
        <v>0</v>
      </c>
      <c r="D167" s="36">
        <f>IF(ISNA(VLOOKUP($A167,'[1]TOAD Data'!$B$3:$AW$210,9,FALSE)),0,VLOOKUP($A167,'[1]TOAD Data'!$B$3:$AW$210,9,FALSE))</f>
        <v>0</v>
      </c>
      <c r="E167" s="35">
        <f>IF(ISNA(VLOOKUP($A167,'[1]TOAD Data'!$B$3:$AW$210,11,FALSE)),0,VLOOKUP($A167,'[1]TOAD Data'!$B$3:$AW$210,11,FALSE))</f>
        <v>0</v>
      </c>
      <c r="F167" s="36">
        <f>IF(ISNA(VLOOKUP($A167,'[1]TOAD Data'!$B$3:$AW$210,12,FALSE)),0,VLOOKUP($A167,'[1]TOAD Data'!$B$3:$AW$210,12,FALSE))</f>
        <v>0</v>
      </c>
      <c r="G167" s="37">
        <f>IF(ISNA(VLOOKUP(A167,'[1]TOAD Data'!$B$3:$R$210,16,FALSE)),0,VLOOKUP(A167,'[1]TOAD Data'!$B$3:$R$210,16,FALSE))</f>
        <v>0</v>
      </c>
      <c r="H167" s="36">
        <f>IF(ISNA(VLOOKUP(A167,'[1]TOAD Data'!$B$3:$R$210,17,FALSE)),0,VLOOKUP(A167,'[1]TOAD Data'!$B$3:$R$210,17,FALSE))</f>
        <v>0</v>
      </c>
      <c r="I167" s="38">
        <f>IF(ISNA(VLOOKUP($A167,'[1]TOAD Data'!$B$3:$T$210,19,FALSE)),0,VLOOKUP($A167,'[1]TOAD Data'!$B$3:$T$210,19,FALSE))</f>
        <v>0</v>
      </c>
      <c r="J167" s="36">
        <f>IF(ISNA(VLOOKUP($A167,'[1]TOAD Data'!$B$3:$U$210,20,FALSE)),0,VLOOKUP($A167,'[1]TOAD Data'!$B$3:$U$210,20,FALSE))</f>
        <v>0</v>
      </c>
      <c r="K167" s="38">
        <f>IF(ISNA(VLOOKUP($A167,'[1]TOAD Data'!$B$3:$AW$210,22,FALSE)),0,VLOOKUP($A167,'[1]TOAD Data'!$B$3:$AW$210,22,FALSE))</f>
        <v>0</v>
      </c>
      <c r="L167" s="36">
        <f>IF(ISNA(VLOOKUP($A167,'[1]TOAD Data'!$B$3:$AW$210,23,FALSE)),0,VLOOKUP($A167,'[1]TOAD Data'!$B$3:$AW$210,23,FALSE))</f>
        <v>0</v>
      </c>
      <c r="M167" s="38">
        <f>IF(ISNA(VLOOKUP($A167,'[1]TOAD Data'!$B$3:$AW$210,27,FALSE)),0,VLOOKUP($A167,'[1]TOAD Data'!$B$3:$AW$210,27,FALSE))</f>
        <v>0</v>
      </c>
      <c r="N167" s="36">
        <f>IF(ISNA(VLOOKUP($A167,'[1]TOAD Data'!$B$3:$AW$210,28,FALSE)),0,VLOOKUP($A167,'[1]TOAD Data'!$B$3:$AW$210,28,FALSE))</f>
        <v>0</v>
      </c>
      <c r="O167" s="39">
        <f>IF(ISNA(VLOOKUP($A167,'[1]TOAD Data'!$B$3:$AW$210,30,FALSE)),0,VLOOKUP($A167,'[1]TOAD Data'!$B$3:$AW$210,30,FALSE))</f>
        <v>0</v>
      </c>
      <c r="P167" s="36">
        <f>IF(ISNA(VLOOKUP($A167,'[1]TOAD Data'!$B$3:$AW$210,31,FALSE)),0,VLOOKUP($A167,'[1]TOAD Data'!$B$3:$AW$210,31,FALSE))</f>
        <v>0</v>
      </c>
      <c r="Q167" s="38">
        <f>IF(ISNA(VLOOKUP($A167,'[1]TOAD Data'!$B$3:$AW$210,33,FALSE)),0,VLOOKUP($A167,'[1]TOAD Data'!$B$3:$AW$210,33,FALSE))</f>
        <v>5</v>
      </c>
      <c r="R167" s="36">
        <f>IF(ISNA(VLOOKUP($A167,'[1]TOAD Data'!$B$3:$AW$210,34,FALSE)),0,VLOOKUP($A167,'[1]TOAD Data'!$B$3:$AW$210,34,FALSE))</f>
        <v>60004.6</v>
      </c>
      <c r="S167" s="38">
        <f>IF(ISNA(VLOOKUP($A167,'[1]TOAD Data'!$B$3:$AW$210,38,FALSE)),0,VLOOKUP($A167,'[1]TOAD Data'!$B$3:$AW$210,38,FALSE))</f>
        <v>5</v>
      </c>
      <c r="T167" s="36">
        <f>IF(ISNA(VLOOKUP($A167,'[1]TOAD Data'!$B$3:$AW$210,39,FALSE)),0,VLOOKUP($A167,'[1]TOAD Data'!$B$3:$AW$210,39,FALSE))</f>
        <v>60004.6</v>
      </c>
      <c r="U167" s="38">
        <f>IF(ISNA(VLOOKUP($A167,'[1]TOAD Data'!$B$3:$AW$210,41,FALSE)),0,VLOOKUP($A167,'[1]TOAD Data'!$B$3:$AW$210,41,FALSE))</f>
        <v>5</v>
      </c>
      <c r="V167" s="36">
        <f>IF(ISNA(VLOOKUP($A167,'[1]TOAD Data'!$B$3:$AW$210,42,FALSE)),0,VLOOKUP($A167,'[1]TOAD Data'!$B$3:$AW$210,42,FALSE))</f>
        <v>60004.6</v>
      </c>
      <c r="W167" s="38">
        <f>IF(ISNA(VLOOKUP($A167,'[1]TOAD Data'!$B$3:$AW$210,44,FALSE)),0,VLOOKUP($A167,'[1]TOAD Data'!$B$3:$AW$210,44,FALSE))</f>
        <v>1</v>
      </c>
      <c r="X167" s="36">
        <f>IF(ISNA(VLOOKUP($A167,'[1]TOAD Data'!$B$3:$AW$210,45,FALSE)),0,VLOOKUP($A167,'[1]TOAD Data'!$B$3:$AW$210,45,FALSE))</f>
        <v>19343.04</v>
      </c>
      <c r="Y167" s="38">
        <f>IF(ISNA(VLOOKUP($A167,'[1]TOAD Data'!$B$3:$AW$210,47,FALSE)),0,VLOOKUP($A167,'[1]TOAD Data'!$B$3:$AW$210,47,FALSE))</f>
        <v>0</v>
      </c>
      <c r="Z167" s="36">
        <f>IF(ISNA(VLOOKUP($A167,'[1]TOAD Data'!$B$3:$AW$210,48,FALSE)),0,VLOOKUP($A167,'[1]TOAD Data'!$B$3:$AW$210,48,FALSE))</f>
        <v>0</v>
      </c>
    </row>
    <row r="168" spans="1:26" s="18" customFormat="1" ht="12.75">
      <c r="A168" s="31">
        <v>276</v>
      </c>
      <c r="B168" s="33" t="str">
        <f>VLOOKUP(A168,'[2]Table 19'!$A$7:$B$230,2,FALSE)</f>
        <v>Piedmont</v>
      </c>
      <c r="C168" s="35">
        <f>IF(ISNA(VLOOKUP($A168,'[1]TOAD Data'!$B$3:$AW$210,8,FALSE)),0,VLOOKUP($A168,'[1]TOAD Data'!$B$3:$AW$210,8,FALSE))</f>
        <v>0</v>
      </c>
      <c r="D168" s="36">
        <f>IF(ISNA(VLOOKUP($A168,'[1]TOAD Data'!$B$3:$AW$210,9,FALSE)),0,VLOOKUP($A168,'[1]TOAD Data'!$B$3:$AW$210,9,FALSE))</f>
        <v>0</v>
      </c>
      <c r="E168" s="35">
        <f>IF(ISNA(VLOOKUP($A168,'[1]TOAD Data'!$B$3:$AW$210,11,FALSE)),0,VLOOKUP($A168,'[1]TOAD Data'!$B$3:$AW$210,11,FALSE))</f>
        <v>0</v>
      </c>
      <c r="F168" s="36">
        <f>IF(ISNA(VLOOKUP($A168,'[1]TOAD Data'!$B$3:$AW$210,12,FALSE)),0,VLOOKUP($A168,'[1]TOAD Data'!$B$3:$AW$210,12,FALSE))</f>
        <v>0</v>
      </c>
      <c r="G168" s="37">
        <f>IF(ISNA(VLOOKUP(A168,'[1]TOAD Data'!$B$3:$R$210,16,FALSE)),0,VLOOKUP(A168,'[1]TOAD Data'!$B$3:$R$210,16,FALSE))</f>
        <v>0</v>
      </c>
      <c r="H168" s="36">
        <f>IF(ISNA(VLOOKUP(A168,'[1]TOAD Data'!$B$3:$R$210,17,FALSE)),0,VLOOKUP(A168,'[1]TOAD Data'!$B$3:$R$210,17,FALSE))</f>
        <v>0</v>
      </c>
      <c r="I168" s="38">
        <f>IF(ISNA(VLOOKUP($A168,'[1]TOAD Data'!$B$3:$T$210,19,FALSE)),0,VLOOKUP($A168,'[1]TOAD Data'!$B$3:$T$210,19,FALSE))</f>
        <v>0</v>
      </c>
      <c r="J168" s="36">
        <f>IF(ISNA(VLOOKUP($A168,'[1]TOAD Data'!$B$3:$U$210,20,FALSE)),0,VLOOKUP($A168,'[1]TOAD Data'!$B$3:$U$210,20,FALSE))</f>
        <v>0</v>
      </c>
      <c r="K168" s="38">
        <f>IF(ISNA(VLOOKUP($A168,'[1]TOAD Data'!$B$3:$AW$210,22,FALSE)),0,VLOOKUP($A168,'[1]TOAD Data'!$B$3:$AW$210,22,FALSE))</f>
        <v>0</v>
      </c>
      <c r="L168" s="36">
        <f>IF(ISNA(VLOOKUP($A168,'[1]TOAD Data'!$B$3:$AW$210,23,FALSE)),0,VLOOKUP($A168,'[1]TOAD Data'!$B$3:$AW$210,23,FALSE))</f>
        <v>0</v>
      </c>
      <c r="M168" s="38">
        <f>IF(ISNA(VLOOKUP($A168,'[1]TOAD Data'!$B$3:$AW$210,27,FALSE)),0,VLOOKUP($A168,'[1]TOAD Data'!$B$3:$AW$210,27,FALSE))</f>
        <v>0</v>
      </c>
      <c r="N168" s="36">
        <f>IF(ISNA(VLOOKUP($A168,'[1]TOAD Data'!$B$3:$AW$210,28,FALSE)),0,VLOOKUP($A168,'[1]TOAD Data'!$B$3:$AW$210,28,FALSE))</f>
        <v>0</v>
      </c>
      <c r="O168" s="39">
        <f>IF(ISNA(VLOOKUP($A168,'[1]TOAD Data'!$B$3:$AW$210,30,FALSE)),0,VLOOKUP($A168,'[1]TOAD Data'!$B$3:$AW$210,30,FALSE))</f>
        <v>0</v>
      </c>
      <c r="P168" s="36">
        <f>IF(ISNA(VLOOKUP($A168,'[1]TOAD Data'!$B$3:$AW$210,31,FALSE)),0,VLOOKUP($A168,'[1]TOAD Data'!$B$3:$AW$210,31,FALSE))</f>
        <v>0</v>
      </c>
      <c r="Q168" s="38">
        <f>IF(ISNA(VLOOKUP($A168,'[1]TOAD Data'!$B$3:$AW$210,33,FALSE)),0,VLOOKUP($A168,'[1]TOAD Data'!$B$3:$AW$210,33,FALSE))</f>
        <v>9</v>
      </c>
      <c r="R168" s="36">
        <f>IF(ISNA(VLOOKUP($A168,'[1]TOAD Data'!$B$3:$AW$210,34,FALSE)),0,VLOOKUP($A168,'[1]TOAD Data'!$B$3:$AW$210,34,FALSE))</f>
        <v>52179.35</v>
      </c>
      <c r="S168" s="38">
        <f>IF(ISNA(VLOOKUP($A168,'[1]TOAD Data'!$B$3:$AW$210,38,FALSE)),0,VLOOKUP($A168,'[1]TOAD Data'!$B$3:$AW$210,38,FALSE))</f>
        <v>9</v>
      </c>
      <c r="T168" s="36">
        <f>IF(ISNA(VLOOKUP($A168,'[1]TOAD Data'!$B$3:$AW$210,39,FALSE)),0,VLOOKUP($A168,'[1]TOAD Data'!$B$3:$AW$210,39,FALSE))</f>
        <v>52179.35</v>
      </c>
      <c r="U168" s="38">
        <f>IF(ISNA(VLOOKUP($A168,'[1]TOAD Data'!$B$3:$AW$210,41,FALSE)),0,VLOOKUP($A168,'[1]TOAD Data'!$B$3:$AW$210,41,FALSE))</f>
        <v>9</v>
      </c>
      <c r="V168" s="36">
        <f>IF(ISNA(VLOOKUP($A168,'[1]TOAD Data'!$B$3:$AW$210,42,FALSE)),0,VLOOKUP($A168,'[1]TOAD Data'!$B$3:$AW$210,42,FALSE))</f>
        <v>52179.35</v>
      </c>
      <c r="W168" s="38">
        <f>IF(ISNA(VLOOKUP($A168,'[1]TOAD Data'!$B$3:$AW$210,44,FALSE)),0,VLOOKUP($A168,'[1]TOAD Data'!$B$3:$AW$210,44,FALSE))</f>
        <v>0</v>
      </c>
      <c r="X168" s="36">
        <f>IF(ISNA(VLOOKUP($A168,'[1]TOAD Data'!$B$3:$AW$210,45,FALSE)),0,VLOOKUP($A168,'[1]TOAD Data'!$B$3:$AW$210,45,FALSE))</f>
        <v>0</v>
      </c>
      <c r="Y168" s="38">
        <f>IF(ISNA(VLOOKUP($A168,'[1]TOAD Data'!$B$3:$AW$210,47,FALSE)),0,VLOOKUP($A168,'[1]TOAD Data'!$B$3:$AW$210,47,FALSE))</f>
        <v>0</v>
      </c>
      <c r="Z168" s="36">
        <f>IF(ISNA(VLOOKUP($A168,'[1]TOAD Data'!$B$3:$AW$210,48,FALSE)),0,VLOOKUP($A168,'[1]TOAD Data'!$B$3:$AW$210,48,FALSE))</f>
        <v>0</v>
      </c>
    </row>
    <row r="169" spans="1:26" s="18" customFormat="1" ht="12.75">
      <c r="A169" s="31">
        <v>277</v>
      </c>
      <c r="B169" t="s">
        <v>157</v>
      </c>
      <c r="C169" s="35">
        <f>IF(ISNA(VLOOKUP($A169,'[1]TOAD Data'!$B$3:$AW$210,8,FALSE)),0,VLOOKUP($A169,'[1]TOAD Data'!$B$3:$AW$210,8,FALSE))</f>
        <v>0</v>
      </c>
      <c r="D169" s="36">
        <f>IF(ISNA(VLOOKUP($A169,'[1]TOAD Data'!$B$3:$AW$210,9,FALSE)),0,VLOOKUP($A169,'[1]TOAD Data'!$B$3:$AW$210,9,FALSE))</f>
        <v>0</v>
      </c>
      <c r="E169" s="35">
        <f>IF(ISNA(VLOOKUP($A169,'[1]TOAD Data'!$B$3:$AW$210,11,FALSE)),0,VLOOKUP($A169,'[1]TOAD Data'!$B$3:$AW$210,11,FALSE))</f>
        <v>1</v>
      </c>
      <c r="F169" s="36">
        <f>IF(ISNA(VLOOKUP($A169,'[1]TOAD Data'!$B$3:$AW$210,12,FALSE)),0,VLOOKUP($A169,'[1]TOAD Data'!$B$3:$AW$210,12,FALSE))</f>
        <v>103041.94</v>
      </c>
      <c r="G169" s="37">
        <f>IF(ISNA(VLOOKUP(A169,'[1]TOAD Data'!$B$3:$R$210,16,FALSE)),0,VLOOKUP(A169,'[1]TOAD Data'!$B$3:$R$210,16,FALSE))</f>
        <v>1</v>
      </c>
      <c r="H169" s="36">
        <f>IF(ISNA(VLOOKUP(A169,'[1]TOAD Data'!$B$3:$R$210,17,FALSE)),0,VLOOKUP(A169,'[1]TOAD Data'!$B$3:$R$210,17,FALSE))</f>
        <v>103041.94</v>
      </c>
      <c r="I169" s="38">
        <f>IF(ISNA(VLOOKUP($A169,'[1]TOAD Data'!$B$3:$T$210,19,FALSE)),0,VLOOKUP($A169,'[1]TOAD Data'!$B$3:$T$210,19,FALSE))</f>
        <v>0</v>
      </c>
      <c r="J169" s="36">
        <f>IF(ISNA(VLOOKUP($A169,'[1]TOAD Data'!$B$3:$U$210,20,FALSE)),0,VLOOKUP($A169,'[1]TOAD Data'!$B$3:$U$210,20,FALSE))</f>
        <v>0</v>
      </c>
      <c r="K169" s="38">
        <f>IF(ISNA(VLOOKUP($A169,'[1]TOAD Data'!$B$3:$AW$210,22,FALSE)),0,VLOOKUP($A169,'[1]TOAD Data'!$B$3:$AW$210,22,FALSE))</f>
        <v>0</v>
      </c>
      <c r="L169" s="36">
        <f>IF(ISNA(VLOOKUP($A169,'[1]TOAD Data'!$B$3:$AW$210,23,FALSE)),0,VLOOKUP($A169,'[1]TOAD Data'!$B$3:$AW$210,23,FALSE))</f>
        <v>0</v>
      </c>
      <c r="M169" s="38">
        <f>IF(ISNA(VLOOKUP($A169,'[1]TOAD Data'!$B$3:$AW$210,27,FALSE)),0,VLOOKUP($A169,'[1]TOAD Data'!$B$3:$AW$210,27,FALSE))</f>
        <v>0</v>
      </c>
      <c r="N169" s="36">
        <f>IF(ISNA(VLOOKUP($A169,'[1]TOAD Data'!$B$3:$AW$210,28,FALSE)),0,VLOOKUP($A169,'[1]TOAD Data'!$B$3:$AW$210,28,FALSE))</f>
        <v>0</v>
      </c>
      <c r="O169" s="39">
        <f>IF(ISNA(VLOOKUP($A169,'[1]TOAD Data'!$B$3:$AW$210,30,FALSE)),0,VLOOKUP($A169,'[1]TOAD Data'!$B$3:$AW$210,30,FALSE))</f>
        <v>0</v>
      </c>
      <c r="P169" s="36">
        <f>IF(ISNA(VLOOKUP($A169,'[1]TOAD Data'!$B$3:$AW$210,31,FALSE)),0,VLOOKUP($A169,'[1]TOAD Data'!$B$3:$AW$210,31,FALSE))</f>
        <v>0</v>
      </c>
      <c r="Q169" s="38">
        <f>IF(ISNA(VLOOKUP($A169,'[1]TOAD Data'!$B$3:$AW$210,33,FALSE)),0,VLOOKUP($A169,'[1]TOAD Data'!$B$3:$AW$210,33,FALSE))</f>
        <v>8</v>
      </c>
      <c r="R169" s="36">
        <f>IF(ISNA(VLOOKUP($A169,'[1]TOAD Data'!$B$3:$AW$210,34,FALSE)),0,VLOOKUP($A169,'[1]TOAD Data'!$B$3:$AW$210,34,FALSE))</f>
        <v>67447.86</v>
      </c>
      <c r="S169" s="38">
        <f>IF(ISNA(VLOOKUP($A169,'[1]TOAD Data'!$B$3:$AW$210,38,FALSE)),0,VLOOKUP($A169,'[1]TOAD Data'!$B$3:$AW$210,38,FALSE))</f>
        <v>8</v>
      </c>
      <c r="T169" s="36">
        <f>IF(ISNA(VLOOKUP($A169,'[1]TOAD Data'!$B$3:$AW$210,39,FALSE)),0,VLOOKUP($A169,'[1]TOAD Data'!$B$3:$AW$210,39,FALSE))</f>
        <v>67447.86</v>
      </c>
      <c r="U169" s="38">
        <f>IF(ISNA(VLOOKUP($A169,'[1]TOAD Data'!$B$3:$AW$210,41,FALSE)),0,VLOOKUP($A169,'[1]TOAD Data'!$B$3:$AW$210,41,FALSE))</f>
        <v>9</v>
      </c>
      <c r="V169" s="36">
        <f>IF(ISNA(VLOOKUP($A169,'[1]TOAD Data'!$B$3:$AW$210,42,FALSE)),0,VLOOKUP($A169,'[1]TOAD Data'!$B$3:$AW$210,42,FALSE))</f>
        <v>71402.76</v>
      </c>
      <c r="W169" s="38">
        <f>IF(ISNA(VLOOKUP($A169,'[1]TOAD Data'!$B$3:$AW$210,44,FALSE)),0,VLOOKUP($A169,'[1]TOAD Data'!$B$3:$AW$210,44,FALSE))</f>
        <v>0</v>
      </c>
      <c r="X169" s="36">
        <f>IF(ISNA(VLOOKUP($A169,'[1]TOAD Data'!$B$3:$AW$210,45,FALSE)),0,VLOOKUP($A169,'[1]TOAD Data'!$B$3:$AW$210,45,FALSE))</f>
        <v>0</v>
      </c>
      <c r="Y169" s="38">
        <f>IF(ISNA(VLOOKUP($A169,'[1]TOAD Data'!$B$3:$AW$210,47,FALSE)),0,VLOOKUP($A169,'[1]TOAD Data'!$B$3:$AW$210,47,FALSE))</f>
        <v>0</v>
      </c>
      <c r="Z169" s="36">
        <f>IF(ISNA(VLOOKUP($A169,'[1]TOAD Data'!$B$3:$AW$210,48,FALSE)),0,VLOOKUP($A169,'[1]TOAD Data'!$B$3:$AW$210,48,FALSE))</f>
        <v>0</v>
      </c>
    </row>
    <row r="170" spans="1:26" s="18" customFormat="1" ht="12.75">
      <c r="A170" s="31">
        <v>278</v>
      </c>
      <c r="B170" t="s">
        <v>158</v>
      </c>
      <c r="C170" s="35">
        <f>IF(ISNA(VLOOKUP($A170,'[1]TOAD Data'!$B$3:$AW$210,8,FALSE)),0,VLOOKUP($A170,'[1]TOAD Data'!$B$3:$AW$210,8,FALSE))</f>
        <v>0</v>
      </c>
      <c r="D170" s="36">
        <f>IF(ISNA(VLOOKUP($A170,'[1]TOAD Data'!$B$3:$AW$210,9,FALSE)),0,VLOOKUP($A170,'[1]TOAD Data'!$B$3:$AW$210,9,FALSE))</f>
        <v>0</v>
      </c>
      <c r="E170" s="35">
        <f>IF(ISNA(VLOOKUP($A170,'[1]TOAD Data'!$B$3:$AW$210,11,FALSE)),0,VLOOKUP($A170,'[1]TOAD Data'!$B$3:$AW$210,11,FALSE))</f>
        <v>1</v>
      </c>
      <c r="F170" s="36">
        <f>IF(ISNA(VLOOKUP($A170,'[1]TOAD Data'!$B$3:$AW$210,12,FALSE)),0,VLOOKUP($A170,'[1]TOAD Data'!$B$3:$AW$210,12,FALSE))</f>
        <v>92394.01</v>
      </c>
      <c r="G170" s="37">
        <f>IF(ISNA(VLOOKUP(A170,'[1]TOAD Data'!$B$3:$R$210,16,FALSE)),0,VLOOKUP(A170,'[1]TOAD Data'!$B$3:$R$210,16,FALSE))</f>
        <v>1</v>
      </c>
      <c r="H170" s="36">
        <f>IF(ISNA(VLOOKUP(A170,'[1]TOAD Data'!$B$3:$R$210,17,FALSE)),0,VLOOKUP(A170,'[1]TOAD Data'!$B$3:$R$210,17,FALSE))</f>
        <v>92394.01</v>
      </c>
      <c r="I170" s="38">
        <f>IF(ISNA(VLOOKUP($A170,'[1]TOAD Data'!$B$3:$T$210,19,FALSE)),0,VLOOKUP($A170,'[1]TOAD Data'!$B$3:$T$210,19,FALSE))</f>
        <v>0</v>
      </c>
      <c r="J170" s="36">
        <f>IF(ISNA(VLOOKUP($A170,'[1]TOAD Data'!$B$3:$U$210,20,FALSE)),0,VLOOKUP($A170,'[1]TOAD Data'!$B$3:$U$210,20,FALSE))</f>
        <v>0</v>
      </c>
      <c r="K170" s="38">
        <f>IF(ISNA(VLOOKUP($A170,'[1]TOAD Data'!$B$3:$AW$210,22,FALSE)),0,VLOOKUP($A170,'[1]TOAD Data'!$B$3:$AW$210,22,FALSE))</f>
        <v>0</v>
      </c>
      <c r="L170" s="36">
        <f>IF(ISNA(VLOOKUP($A170,'[1]TOAD Data'!$B$3:$AW$210,23,FALSE)),0,VLOOKUP($A170,'[1]TOAD Data'!$B$3:$AW$210,23,FALSE))</f>
        <v>0</v>
      </c>
      <c r="M170" s="38">
        <f>IF(ISNA(VLOOKUP($A170,'[1]TOAD Data'!$B$3:$AW$210,27,FALSE)),0,VLOOKUP($A170,'[1]TOAD Data'!$B$3:$AW$210,27,FALSE))</f>
        <v>0</v>
      </c>
      <c r="N170" s="36">
        <f>IF(ISNA(VLOOKUP($A170,'[1]TOAD Data'!$B$3:$AW$210,28,FALSE)),0,VLOOKUP($A170,'[1]TOAD Data'!$B$3:$AW$210,28,FALSE))</f>
        <v>0</v>
      </c>
      <c r="O170" s="39">
        <f>IF(ISNA(VLOOKUP($A170,'[1]TOAD Data'!$B$3:$AW$210,30,FALSE)),0,VLOOKUP($A170,'[1]TOAD Data'!$B$3:$AW$210,30,FALSE))</f>
        <v>0</v>
      </c>
      <c r="P170" s="36">
        <f>IF(ISNA(VLOOKUP($A170,'[1]TOAD Data'!$B$3:$AW$210,31,FALSE)),0,VLOOKUP($A170,'[1]TOAD Data'!$B$3:$AW$210,31,FALSE))</f>
        <v>0</v>
      </c>
      <c r="Q170" s="38">
        <f>IF(ISNA(VLOOKUP($A170,'[1]TOAD Data'!$B$3:$AW$210,33,FALSE)),0,VLOOKUP($A170,'[1]TOAD Data'!$B$3:$AW$210,33,FALSE))</f>
        <v>6</v>
      </c>
      <c r="R170" s="36">
        <f>IF(ISNA(VLOOKUP($A170,'[1]TOAD Data'!$B$3:$AW$210,34,FALSE)),0,VLOOKUP($A170,'[1]TOAD Data'!$B$3:$AW$210,34,FALSE))</f>
        <v>60538</v>
      </c>
      <c r="S170" s="38">
        <f>IF(ISNA(VLOOKUP($A170,'[1]TOAD Data'!$B$3:$AW$210,38,FALSE)),0,VLOOKUP($A170,'[1]TOAD Data'!$B$3:$AW$210,38,FALSE))</f>
        <v>6</v>
      </c>
      <c r="T170" s="36">
        <f>IF(ISNA(VLOOKUP($A170,'[1]TOAD Data'!$B$3:$AW$210,39,FALSE)),0,VLOOKUP($A170,'[1]TOAD Data'!$B$3:$AW$210,39,FALSE))</f>
        <v>60538</v>
      </c>
      <c r="U170" s="38">
        <f>IF(ISNA(VLOOKUP($A170,'[1]TOAD Data'!$B$3:$AW$210,41,FALSE)),0,VLOOKUP($A170,'[1]TOAD Data'!$B$3:$AW$210,41,FALSE))</f>
        <v>7</v>
      </c>
      <c r="V170" s="36">
        <f>IF(ISNA(VLOOKUP($A170,'[1]TOAD Data'!$B$3:$AW$210,42,FALSE)),0,VLOOKUP($A170,'[1]TOAD Data'!$B$3:$AW$210,42,FALSE))</f>
        <v>65088.86</v>
      </c>
      <c r="W170" s="38">
        <f>IF(ISNA(VLOOKUP($A170,'[1]TOAD Data'!$B$3:$AW$210,44,FALSE)),0,VLOOKUP($A170,'[1]TOAD Data'!$B$3:$AW$210,44,FALSE))</f>
        <v>0</v>
      </c>
      <c r="X170" s="36">
        <f>IF(ISNA(VLOOKUP($A170,'[1]TOAD Data'!$B$3:$AW$210,45,FALSE)),0,VLOOKUP($A170,'[1]TOAD Data'!$B$3:$AW$210,45,FALSE))</f>
        <v>0</v>
      </c>
      <c r="Y170" s="38">
        <f>IF(ISNA(VLOOKUP($A170,'[1]TOAD Data'!$B$3:$AW$210,47,FALSE)),0,VLOOKUP($A170,'[1]TOAD Data'!$B$3:$AW$210,47,FALSE))</f>
        <v>0</v>
      </c>
      <c r="Z170" s="36">
        <f>IF(ISNA(VLOOKUP($A170,'[1]TOAD Data'!$B$3:$AW$210,48,FALSE)),0,VLOOKUP($A170,'[1]TOAD Data'!$B$3:$AW$210,48,FALSE))</f>
        <v>0</v>
      </c>
    </row>
    <row r="171" spans="1:26" s="18" customFormat="1" ht="12.75">
      <c r="A171" s="31"/>
      <c r="B171" s="33"/>
      <c r="C171" s="40"/>
      <c r="D171" s="41"/>
      <c r="E171" s="40"/>
      <c r="F171" s="41"/>
      <c r="G171" s="42"/>
      <c r="H171" s="41"/>
      <c r="I171" s="42"/>
      <c r="J171" s="41"/>
      <c r="K171" s="40"/>
      <c r="L171" s="41"/>
      <c r="M171" s="42"/>
      <c r="N171" s="41"/>
      <c r="O171" s="40"/>
      <c r="P171" s="41"/>
      <c r="Q171" s="40"/>
      <c r="R171" s="41"/>
      <c r="S171" s="42"/>
      <c r="T171" s="41"/>
      <c r="U171" s="42"/>
      <c r="V171" s="41"/>
      <c r="W171" s="42"/>
      <c r="X171" s="41"/>
      <c r="Y171" s="42"/>
      <c r="Z171" s="41"/>
    </row>
    <row r="172" spans="1:26" s="18" customFormat="1" ht="12.75">
      <c r="A172" s="31"/>
      <c r="B172" s="32" t="s">
        <v>159</v>
      </c>
      <c r="C172" s="40"/>
      <c r="D172" s="41"/>
      <c r="E172" s="40"/>
      <c r="F172" s="41"/>
      <c r="G172" s="42"/>
      <c r="H172" s="41"/>
      <c r="I172" s="42"/>
      <c r="J172" s="41"/>
      <c r="K172" s="40"/>
      <c r="L172" s="41"/>
      <c r="M172" s="42"/>
      <c r="N172" s="41"/>
      <c r="O172" s="40"/>
      <c r="P172" s="41"/>
      <c r="Q172" s="40"/>
      <c r="R172" s="41"/>
      <c r="S172" s="42"/>
      <c r="T172" s="41"/>
      <c r="U172" s="42"/>
      <c r="V172" s="41"/>
      <c r="W172" s="42"/>
      <c r="X172" s="41"/>
      <c r="Y172" s="42"/>
      <c r="Z172" s="41"/>
    </row>
    <row r="173" spans="1:26" s="18" customFormat="1" ht="12.75">
      <c r="A173" s="31">
        <v>280</v>
      </c>
      <c r="B173" s="33" t="str">
        <f>VLOOKUP(A173,'[2]Table 19'!$A$7:$B$230,2,FALSE)</f>
        <v>Cooperative Center For Exceptional Children</v>
      </c>
      <c r="C173" s="35">
        <f>IF(ISNA(VLOOKUP($A173,'[1]TOAD Data'!$B$3:$AW$210,8,FALSE)),0,VLOOKUP($A173,'[1]TOAD Data'!$B$3:$AW$210,8,FALSE))</f>
        <v>0</v>
      </c>
      <c r="D173" s="36">
        <f>IF(ISNA(VLOOKUP($A173,'[1]TOAD Data'!$B$3:$AW$210,9,FALSE)),0,VLOOKUP($A173,'[1]TOAD Data'!$B$3:$AW$210,9,FALSE))</f>
        <v>0</v>
      </c>
      <c r="E173" s="35">
        <f>IF(ISNA(VLOOKUP($A173,'[1]TOAD Data'!$B$3:$AW$210,11,FALSE)),0,VLOOKUP($A173,'[1]TOAD Data'!$B$3:$AW$210,11,FALSE))</f>
        <v>0</v>
      </c>
      <c r="F173" s="36">
        <f>IF(ISNA(VLOOKUP($A173,'[1]TOAD Data'!$B$3:$AW$210,12,FALSE)),0,VLOOKUP($A173,'[1]TOAD Data'!$B$3:$AW$210,12,FALSE))</f>
        <v>0</v>
      </c>
      <c r="G173" s="37">
        <f>IF(ISNA(VLOOKUP(A173,'[1]TOAD Data'!$B$3:$R$210,16,FALSE)),0,VLOOKUP(A173,'[1]TOAD Data'!$B$3:$R$210,16,FALSE))</f>
        <v>0</v>
      </c>
      <c r="H173" s="36">
        <f>IF(ISNA(VLOOKUP(A173,'[1]TOAD Data'!$B$3:$R$210,17,FALSE)),0,VLOOKUP(A173,'[1]TOAD Data'!$B$3:$R$210,17,FALSE))</f>
        <v>0</v>
      </c>
      <c r="I173" s="38">
        <f>IF(ISNA(VLOOKUP($A173,'[1]TOAD Data'!$B$3:$T$210,19,FALSE)),0,VLOOKUP($A173,'[1]TOAD Data'!$B$3:$T$210,19,FALSE))</f>
        <v>0</v>
      </c>
      <c r="J173" s="36">
        <f>IF(ISNA(VLOOKUP($A173,'[1]TOAD Data'!$B$3:$U$210,20,FALSE)),0,VLOOKUP($A173,'[1]TOAD Data'!$B$3:$U$210,20,FALSE))</f>
        <v>0</v>
      </c>
      <c r="K173" s="38">
        <f>IF(ISNA(VLOOKUP($A173,'[1]TOAD Data'!$B$3:$AW$210,22,FALSE)),0,VLOOKUP($A173,'[1]TOAD Data'!$B$3:$AW$210,22,FALSE))</f>
        <v>0</v>
      </c>
      <c r="L173" s="36">
        <f>IF(ISNA(VLOOKUP($A173,'[1]TOAD Data'!$B$3:$AW$210,23,FALSE)),0,VLOOKUP($A173,'[1]TOAD Data'!$B$3:$AW$210,23,FALSE))</f>
        <v>0</v>
      </c>
      <c r="M173" s="38">
        <f>IF(ISNA(VLOOKUP($A173,'[1]TOAD Data'!$B$3:$AW$210,27,FALSE)),0,VLOOKUP($A173,'[1]TOAD Data'!$B$3:$AW$210,27,FALSE))</f>
        <v>0</v>
      </c>
      <c r="N173" s="36">
        <f>IF(ISNA(VLOOKUP($A173,'[1]TOAD Data'!$B$3:$AW$210,28,FALSE)),0,VLOOKUP($A173,'[1]TOAD Data'!$B$3:$AW$210,28,FALSE))</f>
        <v>0</v>
      </c>
      <c r="O173" s="39">
        <f>IF(ISNA(VLOOKUP($A173,'[1]TOAD Data'!$B$3:$AW$210,30,FALSE)),0,VLOOKUP($A173,'[1]TOAD Data'!$B$3:$AW$210,30,FALSE))</f>
        <v>15.99</v>
      </c>
      <c r="P173" s="36">
        <f>IF(ISNA(VLOOKUP($A173,'[1]TOAD Data'!$B$3:$AW$210,31,FALSE)),0,VLOOKUP($A173,'[1]TOAD Data'!$B$3:$AW$210,31,FALSE))</f>
        <v>44665.98</v>
      </c>
      <c r="Q173" s="38">
        <f>IF(ISNA(VLOOKUP($A173,'[1]TOAD Data'!$B$3:$AW$210,33,FALSE)),0,VLOOKUP($A173,'[1]TOAD Data'!$B$3:$AW$210,33,FALSE))</f>
        <v>0</v>
      </c>
      <c r="R173" s="36">
        <f>IF(ISNA(VLOOKUP($A173,'[1]TOAD Data'!$B$3:$AW$210,34,FALSE)),0,VLOOKUP($A173,'[1]TOAD Data'!$B$3:$AW$210,34,FALSE))</f>
        <v>0</v>
      </c>
      <c r="S173" s="38">
        <f>IF(ISNA(VLOOKUP($A173,'[1]TOAD Data'!$B$3:$AW$210,38,FALSE)),0,VLOOKUP($A173,'[1]TOAD Data'!$B$3:$AW$210,38,FALSE))</f>
        <v>15.99</v>
      </c>
      <c r="T173" s="36">
        <f>IF(ISNA(VLOOKUP($A173,'[1]TOAD Data'!$B$3:$AW$210,39,FALSE)),0,VLOOKUP($A173,'[1]TOAD Data'!$B$3:$AW$210,39,FALSE))</f>
        <v>44665.98</v>
      </c>
      <c r="U173" s="38">
        <f>IF(ISNA(VLOOKUP($A173,'[1]TOAD Data'!$B$3:$AW$210,41,FALSE)),0,VLOOKUP($A173,'[1]TOAD Data'!$B$3:$AW$210,41,FALSE))</f>
        <v>15.99</v>
      </c>
      <c r="V173" s="36">
        <f>IF(ISNA(VLOOKUP($A173,'[1]TOAD Data'!$B$3:$AW$210,42,FALSE)),0,VLOOKUP($A173,'[1]TOAD Data'!$B$3:$AW$210,42,FALSE))</f>
        <v>44665.98</v>
      </c>
      <c r="W173" s="38">
        <f>IF(ISNA(VLOOKUP($A173,'[1]TOAD Data'!$B$3:$AW$210,44,FALSE)),0,VLOOKUP($A173,'[1]TOAD Data'!$B$3:$AW$210,44,FALSE))</f>
        <v>16.93</v>
      </c>
      <c r="X173" s="36">
        <f>IF(ISNA(VLOOKUP($A173,'[1]TOAD Data'!$B$3:$AW$210,45,FALSE)),0,VLOOKUP($A173,'[1]TOAD Data'!$B$3:$AW$210,45,FALSE))</f>
        <v>14561.25</v>
      </c>
      <c r="Y173" s="38">
        <f>IF(ISNA(VLOOKUP($A173,'[1]TOAD Data'!$B$3:$AW$210,47,FALSE)),0,VLOOKUP($A173,'[1]TOAD Data'!$B$3:$AW$210,47,FALSE))</f>
        <v>0</v>
      </c>
      <c r="Z173" s="36">
        <f>IF(ISNA(VLOOKUP($A173,'[1]TOAD Data'!$B$3:$AW$210,48,FALSE)),0,VLOOKUP($A173,'[1]TOAD Data'!$B$3:$AW$210,48,FALSE))</f>
        <v>0</v>
      </c>
    </row>
    <row r="174" spans="1:26" s="18" customFormat="1" ht="12.75">
      <c r="A174" s="31">
        <v>281</v>
      </c>
      <c r="B174" s="33" t="str">
        <f>VLOOKUP(A174,'[2]Table 19'!$A$7:$B$230,2,FALSE)</f>
        <v>Middle Peninsula Regional Special Education Center</v>
      </c>
      <c r="C174" s="35">
        <f>IF(ISNA(VLOOKUP($A174,'[1]TOAD Data'!$B$3:$AW$210,8,FALSE)),0,VLOOKUP($A174,'[1]TOAD Data'!$B$3:$AW$210,8,FALSE))</f>
        <v>0</v>
      </c>
      <c r="D174" s="36">
        <f>IF(ISNA(VLOOKUP($A174,'[1]TOAD Data'!$B$3:$AW$210,9,FALSE)),0,VLOOKUP($A174,'[1]TOAD Data'!$B$3:$AW$210,9,FALSE))</f>
        <v>0</v>
      </c>
      <c r="E174" s="35">
        <f>IF(ISNA(VLOOKUP($A174,'[1]TOAD Data'!$B$3:$AW$210,11,FALSE)),0,VLOOKUP($A174,'[1]TOAD Data'!$B$3:$AW$210,11,FALSE))</f>
        <v>0</v>
      </c>
      <c r="F174" s="36">
        <f>IF(ISNA(VLOOKUP($A174,'[1]TOAD Data'!$B$3:$AW$210,12,FALSE)),0,VLOOKUP($A174,'[1]TOAD Data'!$B$3:$AW$210,12,FALSE))</f>
        <v>0</v>
      </c>
      <c r="G174" s="37">
        <f>IF(ISNA(VLOOKUP(A174,'[1]TOAD Data'!$B$3:$R$210,16,FALSE)),0,VLOOKUP(A174,'[1]TOAD Data'!$B$3:$R$210,16,FALSE))</f>
        <v>0</v>
      </c>
      <c r="H174" s="36">
        <f>IF(ISNA(VLOOKUP(A174,'[1]TOAD Data'!$B$3:$R$210,17,FALSE)),0,VLOOKUP(A174,'[1]TOAD Data'!$B$3:$R$210,17,FALSE))</f>
        <v>0</v>
      </c>
      <c r="I174" s="38">
        <f>IF(ISNA(VLOOKUP($A174,'[1]TOAD Data'!$B$3:$T$210,19,FALSE)),0,VLOOKUP($A174,'[1]TOAD Data'!$B$3:$T$210,19,FALSE))</f>
        <v>0</v>
      </c>
      <c r="J174" s="36">
        <f>IF(ISNA(VLOOKUP($A174,'[1]TOAD Data'!$B$3:$U$210,20,FALSE)),0,VLOOKUP($A174,'[1]TOAD Data'!$B$3:$U$210,20,FALSE))</f>
        <v>0</v>
      </c>
      <c r="K174" s="38">
        <f>IF(ISNA(VLOOKUP($A174,'[1]TOAD Data'!$B$3:$AW$210,22,FALSE)),0,VLOOKUP($A174,'[1]TOAD Data'!$B$3:$AW$210,22,FALSE))</f>
        <v>0</v>
      </c>
      <c r="L174" s="36">
        <f>IF(ISNA(VLOOKUP($A174,'[1]TOAD Data'!$B$3:$AW$210,23,FALSE)),0,VLOOKUP($A174,'[1]TOAD Data'!$B$3:$AW$210,23,FALSE))</f>
        <v>0</v>
      </c>
      <c r="M174" s="38">
        <f>IF(ISNA(VLOOKUP($A174,'[1]TOAD Data'!$B$3:$AW$210,27,FALSE)),0,VLOOKUP($A174,'[1]TOAD Data'!$B$3:$AW$210,27,FALSE))</f>
        <v>0</v>
      </c>
      <c r="N174" s="36">
        <f>IF(ISNA(VLOOKUP($A174,'[1]TOAD Data'!$B$3:$AW$210,28,FALSE)),0,VLOOKUP($A174,'[1]TOAD Data'!$B$3:$AW$210,28,FALSE))</f>
        <v>0</v>
      </c>
      <c r="O174" s="39">
        <f>IF(ISNA(VLOOKUP($A174,'[1]TOAD Data'!$B$3:$AW$210,30,FALSE)),0,VLOOKUP($A174,'[1]TOAD Data'!$B$3:$AW$210,30,FALSE))</f>
        <v>3</v>
      </c>
      <c r="P174" s="36">
        <f>IF(ISNA(VLOOKUP($A174,'[1]TOAD Data'!$B$3:$AW$210,31,FALSE)),0,VLOOKUP($A174,'[1]TOAD Data'!$B$3:$AW$210,31,FALSE))</f>
        <v>42032.68</v>
      </c>
      <c r="Q174" s="38">
        <f>IF(ISNA(VLOOKUP($A174,'[1]TOAD Data'!$B$3:$AW$210,33,FALSE)),0,VLOOKUP($A174,'[1]TOAD Data'!$B$3:$AW$210,33,FALSE))</f>
        <v>2</v>
      </c>
      <c r="R174" s="36">
        <f>IF(ISNA(VLOOKUP($A174,'[1]TOAD Data'!$B$3:$AW$210,34,FALSE)),0,VLOOKUP($A174,'[1]TOAD Data'!$B$3:$AW$210,34,FALSE))</f>
        <v>41898.58</v>
      </c>
      <c r="S174" s="38">
        <f>IF(ISNA(VLOOKUP($A174,'[1]TOAD Data'!$B$3:$AW$210,38,FALSE)),0,VLOOKUP($A174,'[1]TOAD Data'!$B$3:$AW$210,38,FALSE))</f>
        <v>5</v>
      </c>
      <c r="T174" s="36">
        <f>IF(ISNA(VLOOKUP($A174,'[1]TOAD Data'!$B$3:$AW$210,39,FALSE)),0,VLOOKUP($A174,'[1]TOAD Data'!$B$3:$AW$210,39,FALSE))</f>
        <v>41979.04</v>
      </c>
      <c r="U174" s="38">
        <f>IF(ISNA(VLOOKUP($A174,'[1]TOAD Data'!$B$3:$AW$210,41,FALSE)),0,VLOOKUP($A174,'[1]TOAD Data'!$B$3:$AW$210,41,FALSE))</f>
        <v>5</v>
      </c>
      <c r="V174" s="36">
        <f>IF(ISNA(VLOOKUP($A174,'[1]TOAD Data'!$B$3:$AW$210,42,FALSE)),0,VLOOKUP($A174,'[1]TOAD Data'!$B$3:$AW$210,42,FALSE))</f>
        <v>41979.04</v>
      </c>
      <c r="W174" s="38">
        <f>IF(ISNA(VLOOKUP($A174,'[1]TOAD Data'!$B$3:$AW$210,44,FALSE)),0,VLOOKUP($A174,'[1]TOAD Data'!$B$3:$AW$210,44,FALSE))</f>
        <v>5.31</v>
      </c>
      <c r="X174" s="36">
        <f>IF(ISNA(VLOOKUP($A174,'[1]TOAD Data'!$B$3:$AW$210,45,FALSE)),0,VLOOKUP($A174,'[1]TOAD Data'!$B$3:$AW$210,45,FALSE))</f>
        <v>17672.17</v>
      </c>
      <c r="Y174" s="38">
        <f>IF(ISNA(VLOOKUP($A174,'[1]TOAD Data'!$B$3:$AW$210,47,FALSE)),0,VLOOKUP($A174,'[1]TOAD Data'!$B$3:$AW$210,47,FALSE))</f>
        <v>0</v>
      </c>
      <c r="Z174" s="36">
        <f>IF(ISNA(VLOOKUP($A174,'[1]TOAD Data'!$B$3:$AW$210,48,FALSE)),0,VLOOKUP($A174,'[1]TOAD Data'!$B$3:$AW$210,48,FALSE))</f>
        <v>0</v>
      </c>
    </row>
    <row r="175" spans="1:26" s="18" customFormat="1" ht="12.75">
      <c r="A175" s="31">
        <v>282</v>
      </c>
      <c r="B175" s="33" t="str">
        <f>VLOOKUP(A175,'[2]Table 19'!$A$7:$B$230,2,FALSE)</f>
        <v>Laurel Regional Program</v>
      </c>
      <c r="C175" s="35">
        <f>IF(ISNA(VLOOKUP($A175,'[1]TOAD Data'!$B$3:$AW$210,8,FALSE)),0,VLOOKUP($A175,'[1]TOAD Data'!$B$3:$AW$210,8,FALSE))</f>
        <v>0.66</v>
      </c>
      <c r="D175" s="36">
        <f>IF(ISNA(VLOOKUP($A175,'[1]TOAD Data'!$B$3:$AW$210,9,FALSE)),0,VLOOKUP($A175,'[1]TOAD Data'!$B$3:$AW$210,9,FALSE))</f>
        <v>63888.98</v>
      </c>
      <c r="E175" s="35">
        <f>IF(ISNA(VLOOKUP($A175,'[1]TOAD Data'!$B$3:$AW$210,11,FALSE)),0,VLOOKUP($A175,'[1]TOAD Data'!$B$3:$AW$210,11,FALSE))</f>
        <v>0.34</v>
      </c>
      <c r="F175" s="36">
        <f>IF(ISNA(VLOOKUP($A175,'[1]TOAD Data'!$B$3:$AW$210,12,FALSE)),0,VLOOKUP($A175,'[1]TOAD Data'!$B$3:$AW$210,12,FALSE))</f>
        <v>76012.15</v>
      </c>
      <c r="G175" s="37">
        <f>IF(ISNA(VLOOKUP(A175,'[1]TOAD Data'!$B$3:$R$210,16,FALSE)),0,VLOOKUP(A175,'[1]TOAD Data'!$B$3:$R$210,16,FALSE))</f>
        <v>1</v>
      </c>
      <c r="H175" s="36">
        <f>IF(ISNA(VLOOKUP(A175,'[1]TOAD Data'!$B$3:$R$210,17,FALSE)),0,VLOOKUP(A175,'[1]TOAD Data'!$B$3:$R$210,17,FALSE))</f>
        <v>68010.86</v>
      </c>
      <c r="I175" s="38">
        <f>IF(ISNA(VLOOKUP($A175,'[1]TOAD Data'!$B$3:$T$210,19,FALSE)),0,VLOOKUP($A175,'[1]TOAD Data'!$B$3:$T$210,19,FALSE))</f>
        <v>0</v>
      </c>
      <c r="J175" s="36">
        <f>IF(ISNA(VLOOKUP($A175,'[1]TOAD Data'!$B$3:$U$210,20,FALSE)),0,VLOOKUP($A175,'[1]TOAD Data'!$B$3:$U$210,20,FALSE))</f>
        <v>0</v>
      </c>
      <c r="K175" s="38">
        <f>IF(ISNA(VLOOKUP($A175,'[1]TOAD Data'!$B$3:$AW$210,22,FALSE)),0,VLOOKUP($A175,'[1]TOAD Data'!$B$3:$AW$210,22,FALSE))</f>
        <v>0</v>
      </c>
      <c r="L175" s="36">
        <f>IF(ISNA(VLOOKUP($A175,'[1]TOAD Data'!$B$3:$AW$210,23,FALSE)),0,VLOOKUP($A175,'[1]TOAD Data'!$B$3:$AW$210,23,FALSE))</f>
        <v>0</v>
      </c>
      <c r="M175" s="38">
        <f>IF(ISNA(VLOOKUP($A175,'[1]TOAD Data'!$B$3:$AW$210,27,FALSE)),0,VLOOKUP($A175,'[1]TOAD Data'!$B$3:$AW$210,27,FALSE))</f>
        <v>0</v>
      </c>
      <c r="N175" s="36">
        <f>IF(ISNA(VLOOKUP($A175,'[1]TOAD Data'!$B$3:$AW$210,28,FALSE)),0,VLOOKUP($A175,'[1]TOAD Data'!$B$3:$AW$210,28,FALSE))</f>
        <v>0</v>
      </c>
      <c r="O175" s="39">
        <f>IF(ISNA(VLOOKUP($A175,'[1]TOAD Data'!$B$3:$AW$210,30,FALSE)),0,VLOOKUP($A175,'[1]TOAD Data'!$B$3:$AW$210,30,FALSE))</f>
        <v>29.14</v>
      </c>
      <c r="P175" s="36">
        <f>IF(ISNA(VLOOKUP($A175,'[1]TOAD Data'!$B$3:$AW$210,31,FALSE)),0,VLOOKUP($A175,'[1]TOAD Data'!$B$3:$AW$210,31,FALSE))</f>
        <v>45679.22</v>
      </c>
      <c r="Q175" s="38">
        <f>IF(ISNA(VLOOKUP($A175,'[1]TOAD Data'!$B$3:$AW$210,33,FALSE)),0,VLOOKUP($A175,'[1]TOAD Data'!$B$3:$AW$210,33,FALSE))</f>
        <v>15.01</v>
      </c>
      <c r="R175" s="36">
        <f>IF(ISNA(VLOOKUP($A175,'[1]TOAD Data'!$B$3:$AW$210,34,FALSE)),0,VLOOKUP($A175,'[1]TOAD Data'!$B$3:$AW$210,34,FALSE))</f>
        <v>54352.49</v>
      </c>
      <c r="S175" s="38">
        <f>IF(ISNA(VLOOKUP($A175,'[1]TOAD Data'!$B$3:$AW$210,38,FALSE)),0,VLOOKUP($A175,'[1]TOAD Data'!$B$3:$AW$210,38,FALSE))</f>
        <v>44.15</v>
      </c>
      <c r="T175" s="36">
        <f>IF(ISNA(VLOOKUP($A175,'[1]TOAD Data'!$B$3:$AW$210,39,FALSE)),0,VLOOKUP($A175,'[1]TOAD Data'!$B$3:$AW$210,39,FALSE))</f>
        <v>48627.93</v>
      </c>
      <c r="U175" s="38">
        <f>IF(ISNA(VLOOKUP($A175,'[1]TOAD Data'!$B$3:$AW$210,41,FALSE)),0,VLOOKUP($A175,'[1]TOAD Data'!$B$3:$AW$210,41,FALSE))</f>
        <v>45.15</v>
      </c>
      <c r="V175" s="36">
        <f>IF(ISNA(VLOOKUP($A175,'[1]TOAD Data'!$B$3:$AW$210,42,FALSE)),0,VLOOKUP($A175,'[1]TOAD Data'!$B$3:$AW$210,42,FALSE))</f>
        <v>49057.23</v>
      </c>
      <c r="W175" s="38">
        <f>IF(ISNA(VLOOKUP($A175,'[1]TOAD Data'!$B$3:$AW$210,44,FALSE)),0,VLOOKUP($A175,'[1]TOAD Data'!$B$3:$AW$210,44,FALSE))</f>
        <v>52.29</v>
      </c>
      <c r="X175" s="36">
        <f>IF(ISNA(VLOOKUP($A175,'[1]TOAD Data'!$B$3:$AW$210,45,FALSE)),0,VLOOKUP($A175,'[1]TOAD Data'!$B$3:$AW$210,45,FALSE))</f>
        <v>13465.72</v>
      </c>
      <c r="Y175" s="38">
        <f>IF(ISNA(VLOOKUP($A175,'[1]TOAD Data'!$B$3:$AW$210,47,FALSE)),0,VLOOKUP($A175,'[1]TOAD Data'!$B$3:$AW$210,47,FALSE))</f>
        <v>0</v>
      </c>
      <c r="Z175" s="36">
        <f>IF(ISNA(VLOOKUP($A175,'[1]TOAD Data'!$B$3:$AW$210,48,FALSE)),0,VLOOKUP($A175,'[1]TOAD Data'!$B$3:$AW$210,48,FALSE))</f>
        <v>0</v>
      </c>
    </row>
    <row r="176" spans="1:26" s="18" customFormat="1" ht="12.75">
      <c r="A176" s="31">
        <v>283</v>
      </c>
      <c r="B176" s="33" t="str">
        <f>VLOOKUP(A176,'[2]Table 19'!$A$7:$B$230,2,FALSE)</f>
        <v>Northern Neck Regional Program</v>
      </c>
      <c r="C176" s="35">
        <f>IF(ISNA(VLOOKUP($A176,'[1]TOAD Data'!$B$3:$AW$210,8,FALSE)),0,VLOOKUP($A176,'[1]TOAD Data'!$B$3:$AW$210,8,FALSE))</f>
        <v>0</v>
      </c>
      <c r="D176" s="36">
        <f>IF(ISNA(VLOOKUP($A176,'[1]TOAD Data'!$B$3:$AW$210,9,FALSE)),0,VLOOKUP($A176,'[1]TOAD Data'!$B$3:$AW$210,9,FALSE))</f>
        <v>0</v>
      </c>
      <c r="E176" s="35">
        <f>IF(ISNA(VLOOKUP($A176,'[1]TOAD Data'!$B$3:$AW$210,11,FALSE)),0,VLOOKUP($A176,'[1]TOAD Data'!$B$3:$AW$210,11,FALSE))</f>
        <v>0</v>
      </c>
      <c r="F176" s="36">
        <f>IF(ISNA(VLOOKUP($A176,'[1]TOAD Data'!$B$3:$AW$210,12,FALSE)),0,VLOOKUP($A176,'[1]TOAD Data'!$B$3:$AW$210,12,FALSE))</f>
        <v>0</v>
      </c>
      <c r="G176" s="37">
        <f>IF(ISNA(VLOOKUP(A176,'[1]TOAD Data'!$B$3:$R$210,16,FALSE)),0,VLOOKUP(A176,'[1]TOAD Data'!$B$3:$R$210,16,FALSE))</f>
        <v>0</v>
      </c>
      <c r="H176" s="36">
        <f>IF(ISNA(VLOOKUP(A176,'[1]TOAD Data'!$B$3:$R$210,17,FALSE)),0,VLOOKUP(A176,'[1]TOAD Data'!$B$3:$R$210,17,FALSE))</f>
        <v>0</v>
      </c>
      <c r="I176" s="38">
        <f>IF(ISNA(VLOOKUP($A176,'[1]TOAD Data'!$B$3:$T$210,19,FALSE)),0,VLOOKUP($A176,'[1]TOAD Data'!$B$3:$T$210,19,FALSE))</f>
        <v>0</v>
      </c>
      <c r="J176" s="36">
        <f>IF(ISNA(VLOOKUP($A176,'[1]TOAD Data'!$B$3:$U$210,20,FALSE)),0,VLOOKUP($A176,'[1]TOAD Data'!$B$3:$U$210,20,FALSE))</f>
        <v>0</v>
      </c>
      <c r="K176" s="38">
        <f>IF(ISNA(VLOOKUP($A176,'[1]TOAD Data'!$B$3:$AW$210,22,FALSE)),0,VLOOKUP($A176,'[1]TOAD Data'!$B$3:$AW$210,22,FALSE))</f>
        <v>0</v>
      </c>
      <c r="L176" s="36">
        <f>IF(ISNA(VLOOKUP($A176,'[1]TOAD Data'!$B$3:$AW$210,23,FALSE)),0,VLOOKUP($A176,'[1]TOAD Data'!$B$3:$AW$210,23,FALSE))</f>
        <v>0</v>
      </c>
      <c r="M176" s="38">
        <f>IF(ISNA(VLOOKUP($A176,'[1]TOAD Data'!$B$3:$AW$210,27,FALSE)),0,VLOOKUP($A176,'[1]TOAD Data'!$B$3:$AW$210,27,FALSE))</f>
        <v>0</v>
      </c>
      <c r="N176" s="36">
        <f>IF(ISNA(VLOOKUP($A176,'[1]TOAD Data'!$B$3:$AW$210,28,FALSE)),0,VLOOKUP($A176,'[1]TOAD Data'!$B$3:$AW$210,28,FALSE))</f>
        <v>0</v>
      </c>
      <c r="O176" s="39">
        <f>IF(ISNA(VLOOKUP($A176,'[1]TOAD Data'!$B$3:$AW$210,30,FALSE)),0,VLOOKUP($A176,'[1]TOAD Data'!$B$3:$AW$210,30,FALSE))</f>
        <v>5</v>
      </c>
      <c r="P176" s="36">
        <f>IF(ISNA(VLOOKUP($A176,'[1]TOAD Data'!$B$3:$AW$210,31,FALSE)),0,VLOOKUP($A176,'[1]TOAD Data'!$B$3:$AW$210,31,FALSE))</f>
        <v>36641.07</v>
      </c>
      <c r="Q176" s="38">
        <f>IF(ISNA(VLOOKUP($A176,'[1]TOAD Data'!$B$3:$AW$210,33,FALSE)),0,VLOOKUP($A176,'[1]TOAD Data'!$B$3:$AW$210,33,FALSE))</f>
        <v>4</v>
      </c>
      <c r="R176" s="36">
        <f>IF(ISNA(VLOOKUP($A176,'[1]TOAD Data'!$B$3:$AW$210,34,FALSE)),0,VLOOKUP($A176,'[1]TOAD Data'!$B$3:$AW$210,34,FALSE))</f>
        <v>39843.48</v>
      </c>
      <c r="S176" s="38">
        <f>IF(ISNA(VLOOKUP($A176,'[1]TOAD Data'!$B$3:$AW$210,38,FALSE)),0,VLOOKUP($A176,'[1]TOAD Data'!$B$3:$AW$210,38,FALSE))</f>
        <v>9</v>
      </c>
      <c r="T176" s="36">
        <f>IF(ISNA(VLOOKUP($A176,'[1]TOAD Data'!$B$3:$AW$210,39,FALSE)),0,VLOOKUP($A176,'[1]TOAD Data'!$B$3:$AW$210,39,FALSE))</f>
        <v>38064.37</v>
      </c>
      <c r="U176" s="38">
        <f>IF(ISNA(VLOOKUP($A176,'[1]TOAD Data'!$B$3:$AW$210,41,FALSE)),0,VLOOKUP($A176,'[1]TOAD Data'!$B$3:$AW$210,41,FALSE))</f>
        <v>9</v>
      </c>
      <c r="V176" s="36">
        <f>IF(ISNA(VLOOKUP($A176,'[1]TOAD Data'!$B$3:$AW$210,42,FALSE)),0,VLOOKUP($A176,'[1]TOAD Data'!$B$3:$AW$210,42,FALSE))</f>
        <v>38064.37</v>
      </c>
      <c r="W176" s="38">
        <f>IF(ISNA(VLOOKUP($A176,'[1]TOAD Data'!$B$3:$AW$210,44,FALSE)),0,VLOOKUP($A176,'[1]TOAD Data'!$B$3:$AW$210,44,FALSE))</f>
        <v>14</v>
      </c>
      <c r="X176" s="36">
        <f>IF(ISNA(VLOOKUP($A176,'[1]TOAD Data'!$B$3:$AW$210,45,FALSE)),0,VLOOKUP($A176,'[1]TOAD Data'!$B$3:$AW$210,45,FALSE))</f>
        <v>18408.56</v>
      </c>
      <c r="Y176" s="38">
        <f>IF(ISNA(VLOOKUP($A176,'[1]TOAD Data'!$B$3:$AW$210,47,FALSE)),0,VLOOKUP($A176,'[1]TOAD Data'!$B$3:$AW$210,47,FALSE))</f>
        <v>0</v>
      </c>
      <c r="Z176" s="36">
        <f>IF(ISNA(VLOOKUP($A176,'[1]TOAD Data'!$B$3:$AW$210,48,FALSE)),0,VLOOKUP($A176,'[1]TOAD Data'!$B$3:$AW$210,48,FALSE))</f>
        <v>0</v>
      </c>
    </row>
    <row r="177" spans="1:26" s="18" customFormat="1" ht="12.75">
      <c r="A177" s="31">
        <v>284</v>
      </c>
      <c r="B177" s="33" t="str">
        <f>VLOOKUP(A177,'[2]Table 19'!$A$7:$B$230,2,FALSE)</f>
        <v>Northwestern Regional Education Programs</v>
      </c>
      <c r="C177" s="35">
        <f>IF(ISNA(VLOOKUP($A177,'[1]TOAD Data'!$B$3:$AW$210,8,FALSE)),0,VLOOKUP($A177,'[1]TOAD Data'!$B$3:$AW$210,8,FALSE))</f>
        <v>0.33</v>
      </c>
      <c r="D177" s="36">
        <f>IF(ISNA(VLOOKUP($A177,'[1]TOAD Data'!$B$3:$AW$210,9,FALSE)),0,VLOOKUP($A177,'[1]TOAD Data'!$B$3:$AW$210,9,FALSE))</f>
        <v>101914</v>
      </c>
      <c r="E177" s="35">
        <f>IF(ISNA(VLOOKUP($A177,'[1]TOAD Data'!$B$3:$AW$210,11,FALSE)),0,VLOOKUP($A177,'[1]TOAD Data'!$B$3:$AW$210,11,FALSE))</f>
        <v>0.67</v>
      </c>
      <c r="F177" s="36">
        <f>IF(ISNA(VLOOKUP($A177,'[1]TOAD Data'!$B$3:$AW$210,12,FALSE)),0,VLOOKUP($A177,'[1]TOAD Data'!$B$3:$AW$210,12,FALSE))</f>
        <v>101914</v>
      </c>
      <c r="G177" s="37">
        <f>IF(ISNA(VLOOKUP(A177,'[1]TOAD Data'!$B$3:$R$210,16,FALSE)),0,VLOOKUP(A177,'[1]TOAD Data'!$B$3:$R$210,16,FALSE))</f>
        <v>1</v>
      </c>
      <c r="H177" s="36">
        <f>IF(ISNA(VLOOKUP(A177,'[1]TOAD Data'!$B$3:$R$210,17,FALSE)),0,VLOOKUP(A177,'[1]TOAD Data'!$B$3:$R$210,17,FALSE))</f>
        <v>101914</v>
      </c>
      <c r="I177" s="38">
        <f>IF(ISNA(VLOOKUP($A177,'[1]TOAD Data'!$B$3:$T$210,19,FALSE)),0,VLOOKUP($A177,'[1]TOAD Data'!$B$3:$T$210,19,FALSE))</f>
        <v>0.33</v>
      </c>
      <c r="J177" s="36">
        <f>IF(ISNA(VLOOKUP($A177,'[1]TOAD Data'!$B$3:$U$210,20,FALSE)),0,VLOOKUP($A177,'[1]TOAD Data'!$B$3:$U$210,20,FALSE))</f>
        <v>73769</v>
      </c>
      <c r="K177" s="38">
        <f>IF(ISNA(VLOOKUP($A177,'[1]TOAD Data'!$B$3:$AW$210,22,FALSE)),0,VLOOKUP($A177,'[1]TOAD Data'!$B$3:$AW$210,22,FALSE))</f>
        <v>0.67</v>
      </c>
      <c r="L177" s="36">
        <f>IF(ISNA(VLOOKUP($A177,'[1]TOAD Data'!$B$3:$AW$210,23,FALSE)),0,VLOOKUP($A177,'[1]TOAD Data'!$B$3:$AW$210,23,FALSE))</f>
        <v>73769</v>
      </c>
      <c r="M177" s="38">
        <f>IF(ISNA(VLOOKUP($A177,'[1]TOAD Data'!$B$3:$AW$210,27,FALSE)),0,VLOOKUP($A177,'[1]TOAD Data'!$B$3:$AW$210,27,FALSE))</f>
        <v>1</v>
      </c>
      <c r="N177" s="36">
        <f>IF(ISNA(VLOOKUP($A177,'[1]TOAD Data'!$B$3:$AW$210,28,FALSE)),0,VLOOKUP($A177,'[1]TOAD Data'!$B$3:$AW$210,28,FALSE))</f>
        <v>73769</v>
      </c>
      <c r="O177" s="39">
        <f>IF(ISNA(VLOOKUP($A177,'[1]TOAD Data'!$B$3:$AW$210,30,FALSE)),0,VLOOKUP($A177,'[1]TOAD Data'!$B$3:$AW$210,30,FALSE))</f>
        <v>9.07</v>
      </c>
      <c r="P177" s="36">
        <f>IF(ISNA(VLOOKUP($A177,'[1]TOAD Data'!$B$3:$AW$210,31,FALSE)),0,VLOOKUP($A177,'[1]TOAD Data'!$B$3:$AW$210,31,FALSE))</f>
        <v>52711.39</v>
      </c>
      <c r="Q177" s="38">
        <f>IF(ISNA(VLOOKUP($A177,'[1]TOAD Data'!$B$3:$AW$210,33,FALSE)),0,VLOOKUP($A177,'[1]TOAD Data'!$B$3:$AW$210,33,FALSE))</f>
        <v>18.45</v>
      </c>
      <c r="R177" s="36">
        <f>IF(ISNA(VLOOKUP($A177,'[1]TOAD Data'!$B$3:$AW$210,34,FALSE)),0,VLOOKUP($A177,'[1]TOAD Data'!$B$3:$AW$210,34,FALSE))</f>
        <v>52610.97</v>
      </c>
      <c r="S177" s="38">
        <f>IF(ISNA(VLOOKUP($A177,'[1]TOAD Data'!$B$3:$AW$210,38,FALSE)),0,VLOOKUP($A177,'[1]TOAD Data'!$B$3:$AW$210,38,FALSE))</f>
        <v>27.52</v>
      </c>
      <c r="T177" s="36">
        <f>IF(ISNA(VLOOKUP($A177,'[1]TOAD Data'!$B$3:$AW$210,39,FALSE)),0,VLOOKUP($A177,'[1]TOAD Data'!$B$3:$AW$210,39,FALSE))</f>
        <v>52644.07</v>
      </c>
      <c r="U177" s="38">
        <f>IF(ISNA(VLOOKUP($A177,'[1]TOAD Data'!$B$3:$AW$210,41,FALSE)),0,VLOOKUP($A177,'[1]TOAD Data'!$B$3:$AW$210,41,FALSE))</f>
        <v>29.52</v>
      </c>
      <c r="V177" s="36">
        <f>IF(ISNA(VLOOKUP($A177,'[1]TOAD Data'!$B$3:$AW$210,42,FALSE)),0,VLOOKUP($A177,'[1]TOAD Data'!$B$3:$AW$210,42,FALSE))</f>
        <v>55028.72</v>
      </c>
      <c r="W177" s="38">
        <f>IF(ISNA(VLOOKUP($A177,'[1]TOAD Data'!$B$3:$AW$210,44,FALSE)),0,VLOOKUP($A177,'[1]TOAD Data'!$B$3:$AW$210,44,FALSE))</f>
        <v>26.1</v>
      </c>
      <c r="X177" s="36">
        <f>IF(ISNA(VLOOKUP($A177,'[1]TOAD Data'!$B$3:$AW$210,45,FALSE)),0,VLOOKUP($A177,'[1]TOAD Data'!$B$3:$AW$210,45,FALSE))</f>
        <v>17839.22</v>
      </c>
      <c r="Y177" s="38">
        <f>IF(ISNA(VLOOKUP($A177,'[1]TOAD Data'!$B$3:$AW$210,47,FALSE)),0,VLOOKUP($A177,'[1]TOAD Data'!$B$3:$AW$210,47,FALSE))</f>
        <v>0</v>
      </c>
      <c r="Z177" s="36">
        <f>IF(ISNA(VLOOKUP($A177,'[1]TOAD Data'!$B$3:$AW$210,48,FALSE)),0,VLOOKUP($A177,'[1]TOAD Data'!$B$3:$AW$210,48,FALSE))</f>
        <v>0</v>
      </c>
    </row>
    <row r="178" spans="1:26" s="18" customFormat="1" ht="12.75">
      <c r="A178" s="31">
        <v>285</v>
      </c>
      <c r="B178" s="33" t="str">
        <f>VLOOKUP(A178,'[2]Table 19'!$A$7:$B$230,2,FALSE)</f>
        <v>New Horizons Regional Education Center</v>
      </c>
      <c r="C178" s="35">
        <f>IF(ISNA(VLOOKUP($A178,'[1]TOAD Data'!$B$3:$AW$210,8,FALSE)),0,VLOOKUP($A178,'[1]TOAD Data'!$B$3:$AW$210,8,FALSE))</f>
        <v>0</v>
      </c>
      <c r="D178" s="36">
        <f>IF(ISNA(VLOOKUP($A178,'[1]TOAD Data'!$B$3:$AW$210,9,FALSE)),0,VLOOKUP($A178,'[1]TOAD Data'!$B$3:$AW$210,9,FALSE))</f>
        <v>0</v>
      </c>
      <c r="E178" s="35">
        <f>IF(ISNA(VLOOKUP($A178,'[1]TOAD Data'!$B$3:$AW$210,11,FALSE)),0,VLOOKUP($A178,'[1]TOAD Data'!$B$3:$AW$210,11,FALSE))</f>
        <v>0</v>
      </c>
      <c r="F178" s="36">
        <f>IF(ISNA(VLOOKUP($A178,'[1]TOAD Data'!$B$3:$AW$210,12,FALSE)),0,VLOOKUP($A178,'[1]TOAD Data'!$B$3:$AW$210,12,FALSE))</f>
        <v>0</v>
      </c>
      <c r="G178" s="37">
        <f>IF(ISNA(VLOOKUP(A178,'[1]TOAD Data'!$B$3:$R$210,16,FALSE)),0,VLOOKUP(A178,'[1]TOAD Data'!$B$3:$R$210,16,FALSE))</f>
        <v>0</v>
      </c>
      <c r="H178" s="36">
        <f>IF(ISNA(VLOOKUP(A178,'[1]TOAD Data'!$B$3:$R$210,17,FALSE)),0,VLOOKUP(A178,'[1]TOAD Data'!$B$3:$R$210,17,FALSE))</f>
        <v>0</v>
      </c>
      <c r="I178" s="38">
        <f>IF(ISNA(VLOOKUP($A178,'[1]TOAD Data'!$B$3:$T$210,19,FALSE)),0,VLOOKUP($A178,'[1]TOAD Data'!$B$3:$T$210,19,FALSE))</f>
        <v>0</v>
      </c>
      <c r="J178" s="36">
        <f>IF(ISNA(VLOOKUP($A178,'[1]TOAD Data'!$B$3:$U$210,20,FALSE)),0,VLOOKUP($A178,'[1]TOAD Data'!$B$3:$U$210,20,FALSE))</f>
        <v>0</v>
      </c>
      <c r="K178" s="38">
        <f>IF(ISNA(VLOOKUP($A178,'[1]TOAD Data'!$B$3:$AW$210,22,FALSE)),0,VLOOKUP($A178,'[1]TOAD Data'!$B$3:$AW$210,22,FALSE))</f>
        <v>0</v>
      </c>
      <c r="L178" s="36">
        <f>IF(ISNA(VLOOKUP($A178,'[1]TOAD Data'!$B$3:$AW$210,23,FALSE)),0,VLOOKUP($A178,'[1]TOAD Data'!$B$3:$AW$210,23,FALSE))</f>
        <v>0</v>
      </c>
      <c r="M178" s="38">
        <f>IF(ISNA(VLOOKUP($A178,'[1]TOAD Data'!$B$3:$AW$210,27,FALSE)),0,VLOOKUP($A178,'[1]TOAD Data'!$B$3:$AW$210,27,FALSE))</f>
        <v>0</v>
      </c>
      <c r="N178" s="36">
        <f>IF(ISNA(VLOOKUP($A178,'[1]TOAD Data'!$B$3:$AW$210,28,FALSE)),0,VLOOKUP($A178,'[1]TOAD Data'!$B$3:$AW$210,28,FALSE))</f>
        <v>0</v>
      </c>
      <c r="O178" s="39">
        <f>IF(ISNA(VLOOKUP($A178,'[1]TOAD Data'!$B$3:$AW$210,30,FALSE)),0,VLOOKUP($A178,'[1]TOAD Data'!$B$3:$AW$210,30,FALSE))</f>
        <v>21</v>
      </c>
      <c r="P178" s="36">
        <f>IF(ISNA(VLOOKUP($A178,'[1]TOAD Data'!$B$3:$AW$210,31,FALSE)),0,VLOOKUP($A178,'[1]TOAD Data'!$B$3:$AW$210,31,FALSE))</f>
        <v>49402.95</v>
      </c>
      <c r="Q178" s="38">
        <f>IF(ISNA(VLOOKUP($A178,'[1]TOAD Data'!$B$3:$AW$210,33,FALSE)),0,VLOOKUP($A178,'[1]TOAD Data'!$B$3:$AW$210,33,FALSE))</f>
        <v>17</v>
      </c>
      <c r="R178" s="36">
        <f>IF(ISNA(VLOOKUP($A178,'[1]TOAD Data'!$B$3:$AW$210,34,FALSE)),0,VLOOKUP($A178,'[1]TOAD Data'!$B$3:$AW$210,34,FALSE))</f>
        <v>46507.71</v>
      </c>
      <c r="S178" s="38">
        <f>IF(ISNA(VLOOKUP($A178,'[1]TOAD Data'!$B$3:$AW$210,38,FALSE)),0,VLOOKUP($A178,'[1]TOAD Data'!$B$3:$AW$210,38,FALSE))</f>
        <v>38</v>
      </c>
      <c r="T178" s="36">
        <f>IF(ISNA(VLOOKUP($A178,'[1]TOAD Data'!$B$3:$AW$210,39,FALSE)),0,VLOOKUP($A178,'[1]TOAD Data'!$B$3:$AW$210,39,FALSE))</f>
        <v>48107.71</v>
      </c>
      <c r="U178" s="38">
        <f>IF(ISNA(VLOOKUP($A178,'[1]TOAD Data'!$B$3:$AW$210,41,FALSE)),0,VLOOKUP($A178,'[1]TOAD Data'!$B$3:$AW$210,41,FALSE))</f>
        <v>38</v>
      </c>
      <c r="V178" s="36">
        <f>IF(ISNA(VLOOKUP($A178,'[1]TOAD Data'!$B$3:$AW$210,42,FALSE)),0,VLOOKUP($A178,'[1]TOAD Data'!$B$3:$AW$210,42,FALSE))</f>
        <v>48107.71</v>
      </c>
      <c r="W178" s="38">
        <f>IF(ISNA(VLOOKUP($A178,'[1]TOAD Data'!$B$3:$AW$210,44,FALSE)),0,VLOOKUP($A178,'[1]TOAD Data'!$B$3:$AW$210,44,FALSE))</f>
        <v>70</v>
      </c>
      <c r="X178" s="36">
        <f>IF(ISNA(VLOOKUP($A178,'[1]TOAD Data'!$B$3:$AW$210,45,FALSE)),0,VLOOKUP($A178,'[1]TOAD Data'!$B$3:$AW$210,45,FALSE))</f>
        <v>17941.47</v>
      </c>
      <c r="Y178" s="38">
        <f>IF(ISNA(VLOOKUP($A178,'[1]TOAD Data'!$B$3:$AW$210,47,FALSE)),0,VLOOKUP($A178,'[1]TOAD Data'!$B$3:$AW$210,47,FALSE))</f>
        <v>0</v>
      </c>
      <c r="Z178" s="36">
        <f>IF(ISNA(VLOOKUP($A178,'[1]TOAD Data'!$B$3:$AW$210,48,FALSE)),0,VLOOKUP($A178,'[1]TOAD Data'!$B$3:$AW$210,48,FALSE))</f>
        <v>0</v>
      </c>
    </row>
    <row r="179" spans="1:26" s="18" customFormat="1" ht="12.75">
      <c r="A179" s="31">
        <v>286</v>
      </c>
      <c r="B179" s="33" t="str">
        <f>VLOOKUP(A179,'[2]Table 19'!$A$7:$B$230,2,FALSE)</f>
        <v>Piedmont Regional Education</v>
      </c>
      <c r="C179" s="35">
        <f>IF(ISNA(VLOOKUP($A179,'[1]TOAD Data'!$B$3:$AW$210,8,FALSE)),0,VLOOKUP($A179,'[1]TOAD Data'!$B$3:$AW$210,8,FALSE))</f>
        <v>3.5</v>
      </c>
      <c r="D179" s="36">
        <f>IF(ISNA(VLOOKUP($A179,'[1]TOAD Data'!$B$3:$AW$210,9,FALSE)),0,VLOOKUP($A179,'[1]TOAD Data'!$B$3:$AW$210,9,FALSE))</f>
        <v>35013.11</v>
      </c>
      <c r="E179" s="35">
        <f>IF(ISNA(VLOOKUP($A179,'[1]TOAD Data'!$B$3:$AW$210,11,FALSE)),0,VLOOKUP($A179,'[1]TOAD Data'!$B$3:$AW$210,11,FALSE))</f>
        <v>1.5</v>
      </c>
      <c r="F179" s="36">
        <f>IF(ISNA(VLOOKUP($A179,'[1]TOAD Data'!$B$3:$AW$210,12,FALSE)),0,VLOOKUP($A179,'[1]TOAD Data'!$B$3:$AW$210,12,FALSE))</f>
        <v>39703.53</v>
      </c>
      <c r="G179" s="37">
        <f>IF(ISNA(VLOOKUP(A179,'[1]TOAD Data'!$B$3:$R$210,16,FALSE)),0,VLOOKUP(A179,'[1]TOAD Data'!$B$3:$R$210,16,FALSE))</f>
        <v>5</v>
      </c>
      <c r="H179" s="36">
        <f>IF(ISNA(VLOOKUP(A179,'[1]TOAD Data'!$B$3:$R$210,17,FALSE)),0,VLOOKUP(A179,'[1]TOAD Data'!$B$3:$R$210,17,FALSE))</f>
        <v>36420.24</v>
      </c>
      <c r="I179" s="38">
        <f>IF(ISNA(VLOOKUP($A179,'[1]TOAD Data'!$B$3:$T$210,19,FALSE)),0,VLOOKUP($A179,'[1]TOAD Data'!$B$3:$T$210,19,FALSE))</f>
        <v>0</v>
      </c>
      <c r="J179" s="36">
        <f>IF(ISNA(VLOOKUP($A179,'[1]TOAD Data'!$B$3:$U$210,20,FALSE)),0,VLOOKUP($A179,'[1]TOAD Data'!$B$3:$U$210,20,FALSE))</f>
        <v>0</v>
      </c>
      <c r="K179" s="38">
        <f>IF(ISNA(VLOOKUP($A179,'[1]TOAD Data'!$B$3:$AW$210,22,FALSE)),0,VLOOKUP($A179,'[1]TOAD Data'!$B$3:$AW$210,22,FALSE))</f>
        <v>0</v>
      </c>
      <c r="L179" s="36">
        <f>IF(ISNA(VLOOKUP($A179,'[1]TOAD Data'!$B$3:$AW$210,23,FALSE)),0,VLOOKUP($A179,'[1]TOAD Data'!$B$3:$AW$210,23,FALSE))</f>
        <v>0</v>
      </c>
      <c r="M179" s="38">
        <f>IF(ISNA(VLOOKUP($A179,'[1]TOAD Data'!$B$3:$AW$210,27,FALSE)),0,VLOOKUP($A179,'[1]TOAD Data'!$B$3:$AW$210,27,FALSE))</f>
        <v>0</v>
      </c>
      <c r="N179" s="36">
        <f>IF(ISNA(VLOOKUP($A179,'[1]TOAD Data'!$B$3:$AW$210,28,FALSE)),0,VLOOKUP($A179,'[1]TOAD Data'!$B$3:$AW$210,28,FALSE))</f>
        <v>0</v>
      </c>
      <c r="O179" s="39">
        <f>IF(ISNA(VLOOKUP($A179,'[1]TOAD Data'!$B$3:$AW$210,30,FALSE)),0,VLOOKUP($A179,'[1]TOAD Data'!$B$3:$AW$210,30,FALSE))</f>
        <v>38</v>
      </c>
      <c r="P179" s="36">
        <f>IF(ISNA(VLOOKUP($A179,'[1]TOAD Data'!$B$3:$AW$210,31,FALSE)),0,VLOOKUP($A179,'[1]TOAD Data'!$B$3:$AW$210,31,FALSE))</f>
        <v>46408.31</v>
      </c>
      <c r="Q179" s="38">
        <f>IF(ISNA(VLOOKUP($A179,'[1]TOAD Data'!$B$3:$AW$210,33,FALSE)),0,VLOOKUP($A179,'[1]TOAD Data'!$B$3:$AW$210,33,FALSE))</f>
        <v>38</v>
      </c>
      <c r="R179" s="36">
        <f>IF(ISNA(VLOOKUP($A179,'[1]TOAD Data'!$B$3:$AW$210,34,FALSE)),0,VLOOKUP($A179,'[1]TOAD Data'!$B$3:$AW$210,34,FALSE))</f>
        <v>46514.2</v>
      </c>
      <c r="S179" s="38">
        <f>IF(ISNA(VLOOKUP($A179,'[1]TOAD Data'!$B$3:$AW$210,38,FALSE)),0,VLOOKUP($A179,'[1]TOAD Data'!$B$3:$AW$210,38,FALSE))</f>
        <v>76</v>
      </c>
      <c r="T179" s="36">
        <f>IF(ISNA(VLOOKUP($A179,'[1]TOAD Data'!$B$3:$AW$210,39,FALSE)),0,VLOOKUP($A179,'[1]TOAD Data'!$B$3:$AW$210,39,FALSE))</f>
        <v>46461.25</v>
      </c>
      <c r="U179" s="38">
        <f>IF(ISNA(VLOOKUP($A179,'[1]TOAD Data'!$B$3:$AW$210,41,FALSE)),0,VLOOKUP($A179,'[1]TOAD Data'!$B$3:$AW$210,41,FALSE))</f>
        <v>81</v>
      </c>
      <c r="V179" s="36">
        <f>IF(ISNA(VLOOKUP($A179,'[1]TOAD Data'!$B$3:$AW$210,42,FALSE)),0,VLOOKUP($A179,'[1]TOAD Data'!$B$3:$AW$210,42,FALSE))</f>
        <v>45841.44</v>
      </c>
      <c r="W179" s="38">
        <f>IF(ISNA(VLOOKUP($A179,'[1]TOAD Data'!$B$3:$AW$210,44,FALSE)),0,VLOOKUP($A179,'[1]TOAD Data'!$B$3:$AW$210,44,FALSE))</f>
        <v>72</v>
      </c>
      <c r="X179" s="36">
        <f>IF(ISNA(VLOOKUP($A179,'[1]TOAD Data'!$B$3:$AW$210,45,FALSE)),0,VLOOKUP($A179,'[1]TOAD Data'!$B$3:$AW$210,45,FALSE))</f>
        <v>21368.64</v>
      </c>
      <c r="Y179" s="38">
        <f>IF(ISNA(VLOOKUP($A179,'[1]TOAD Data'!$B$3:$AW$210,47,FALSE)),0,VLOOKUP($A179,'[1]TOAD Data'!$B$3:$AW$210,47,FALSE))</f>
        <v>0</v>
      </c>
      <c r="Z179" s="36">
        <f>IF(ISNA(VLOOKUP($A179,'[1]TOAD Data'!$B$3:$AW$210,48,FALSE)),0,VLOOKUP($A179,'[1]TOAD Data'!$B$3:$AW$210,48,FALSE))</f>
        <v>0</v>
      </c>
    </row>
    <row r="180" spans="1:26" s="18" customFormat="1" ht="12.75">
      <c r="A180" s="31">
        <v>287</v>
      </c>
      <c r="B180" s="33" t="str">
        <f>VLOOKUP(A180,'[2]Table 19'!$A$7:$B$230,2,FALSE)</f>
        <v>Shenandoah Valley Regional</v>
      </c>
      <c r="C180" s="35">
        <f>IF(ISNA(VLOOKUP($A180,'[1]TOAD Data'!$B$3:$AW$210,8,FALSE)),0,VLOOKUP($A180,'[1]TOAD Data'!$B$3:$AW$210,8,FALSE))</f>
        <v>0</v>
      </c>
      <c r="D180" s="36">
        <f>IF(ISNA(VLOOKUP($A180,'[1]TOAD Data'!$B$3:$AW$210,9,FALSE)),0,VLOOKUP($A180,'[1]TOAD Data'!$B$3:$AW$210,9,FALSE))</f>
        <v>0</v>
      </c>
      <c r="E180" s="35">
        <f>IF(ISNA(VLOOKUP($A180,'[1]TOAD Data'!$B$3:$AW$210,11,FALSE)),0,VLOOKUP($A180,'[1]TOAD Data'!$B$3:$AW$210,11,FALSE))</f>
        <v>0</v>
      </c>
      <c r="F180" s="36">
        <f>IF(ISNA(VLOOKUP($A180,'[1]TOAD Data'!$B$3:$AW$210,12,FALSE)),0,VLOOKUP($A180,'[1]TOAD Data'!$B$3:$AW$210,12,FALSE))</f>
        <v>0</v>
      </c>
      <c r="G180" s="37">
        <f>IF(ISNA(VLOOKUP(A180,'[1]TOAD Data'!$B$3:$R$210,16,FALSE)),0,VLOOKUP(A180,'[1]TOAD Data'!$B$3:$R$210,16,FALSE))</f>
        <v>0</v>
      </c>
      <c r="H180" s="36">
        <f>IF(ISNA(VLOOKUP(A180,'[1]TOAD Data'!$B$3:$R$210,17,FALSE)),0,VLOOKUP(A180,'[1]TOAD Data'!$B$3:$R$210,17,FALSE))</f>
        <v>0</v>
      </c>
      <c r="I180" s="38">
        <f>IF(ISNA(VLOOKUP($A180,'[1]TOAD Data'!$B$3:$T$210,19,FALSE)),0,VLOOKUP($A180,'[1]TOAD Data'!$B$3:$T$210,19,FALSE))</f>
        <v>0</v>
      </c>
      <c r="J180" s="36">
        <f>IF(ISNA(VLOOKUP($A180,'[1]TOAD Data'!$B$3:$U$210,20,FALSE)),0,VLOOKUP($A180,'[1]TOAD Data'!$B$3:$U$210,20,FALSE))</f>
        <v>0</v>
      </c>
      <c r="K180" s="38">
        <f>IF(ISNA(VLOOKUP($A180,'[1]TOAD Data'!$B$3:$AW$210,22,FALSE)),0,VLOOKUP($A180,'[1]TOAD Data'!$B$3:$AW$210,22,FALSE))</f>
        <v>0</v>
      </c>
      <c r="L180" s="36">
        <f>IF(ISNA(VLOOKUP($A180,'[1]TOAD Data'!$B$3:$AW$210,23,FALSE)),0,VLOOKUP($A180,'[1]TOAD Data'!$B$3:$AW$210,23,FALSE))</f>
        <v>0</v>
      </c>
      <c r="M180" s="38">
        <f>IF(ISNA(VLOOKUP($A180,'[1]TOAD Data'!$B$3:$AW$210,27,FALSE)),0,VLOOKUP($A180,'[1]TOAD Data'!$B$3:$AW$210,27,FALSE))</f>
        <v>0</v>
      </c>
      <c r="N180" s="36">
        <f>IF(ISNA(VLOOKUP($A180,'[1]TOAD Data'!$B$3:$AW$210,28,FALSE)),0,VLOOKUP($A180,'[1]TOAD Data'!$B$3:$AW$210,28,FALSE))</f>
        <v>0</v>
      </c>
      <c r="O180" s="39">
        <f>IF(ISNA(VLOOKUP($A180,'[1]TOAD Data'!$B$3:$AW$210,30,FALSE)),0,VLOOKUP($A180,'[1]TOAD Data'!$B$3:$AW$210,30,FALSE))</f>
        <v>43.95</v>
      </c>
      <c r="P180" s="36">
        <f>IF(ISNA(VLOOKUP($A180,'[1]TOAD Data'!$B$3:$AW$210,31,FALSE)),0,VLOOKUP($A180,'[1]TOAD Data'!$B$3:$AW$210,31,FALSE))</f>
        <v>53555.08</v>
      </c>
      <c r="Q180" s="38">
        <f>IF(ISNA(VLOOKUP($A180,'[1]TOAD Data'!$B$3:$AW$210,33,FALSE)),0,VLOOKUP($A180,'[1]TOAD Data'!$B$3:$AW$210,33,FALSE))</f>
        <v>13</v>
      </c>
      <c r="R180" s="36">
        <f>IF(ISNA(VLOOKUP($A180,'[1]TOAD Data'!$B$3:$AW$210,34,FALSE)),0,VLOOKUP($A180,'[1]TOAD Data'!$B$3:$AW$210,34,FALSE))</f>
        <v>56213.49</v>
      </c>
      <c r="S180" s="38">
        <f>IF(ISNA(VLOOKUP($A180,'[1]TOAD Data'!$B$3:$AW$210,38,FALSE)),0,VLOOKUP($A180,'[1]TOAD Data'!$B$3:$AW$210,38,FALSE))</f>
        <v>56.95</v>
      </c>
      <c r="T180" s="36">
        <f>IF(ISNA(VLOOKUP($A180,'[1]TOAD Data'!$B$3:$AW$210,39,FALSE)),0,VLOOKUP($A180,'[1]TOAD Data'!$B$3:$AW$210,39,FALSE))</f>
        <v>54161.92</v>
      </c>
      <c r="U180" s="38">
        <f>IF(ISNA(VLOOKUP($A180,'[1]TOAD Data'!$B$3:$AW$210,41,FALSE)),0,VLOOKUP($A180,'[1]TOAD Data'!$B$3:$AW$210,41,FALSE))</f>
        <v>56.95</v>
      </c>
      <c r="V180" s="36">
        <f>IF(ISNA(VLOOKUP($A180,'[1]TOAD Data'!$B$3:$AW$210,42,FALSE)),0,VLOOKUP($A180,'[1]TOAD Data'!$B$3:$AW$210,42,FALSE))</f>
        <v>54161.92</v>
      </c>
      <c r="W180" s="38">
        <f>IF(ISNA(VLOOKUP($A180,'[1]TOAD Data'!$B$3:$AW$210,44,FALSE)),0,VLOOKUP($A180,'[1]TOAD Data'!$B$3:$AW$210,44,FALSE))</f>
        <v>120</v>
      </c>
      <c r="X180" s="36">
        <f>IF(ISNA(VLOOKUP($A180,'[1]TOAD Data'!$B$3:$AW$210,45,FALSE)),0,VLOOKUP($A180,'[1]TOAD Data'!$B$3:$AW$210,45,FALSE))</f>
        <v>15024.93</v>
      </c>
      <c r="Y180" s="38">
        <f>IF(ISNA(VLOOKUP($A180,'[1]TOAD Data'!$B$3:$AW$210,47,FALSE)),0,VLOOKUP($A180,'[1]TOAD Data'!$B$3:$AW$210,47,FALSE))</f>
        <v>0</v>
      </c>
      <c r="Z180" s="36">
        <f>IF(ISNA(VLOOKUP($A180,'[1]TOAD Data'!$B$3:$AW$210,48,FALSE)),0,VLOOKUP($A180,'[1]TOAD Data'!$B$3:$AW$210,48,FALSE))</f>
        <v>0</v>
      </c>
    </row>
    <row r="181" spans="1:26" s="18" customFormat="1" ht="12.75">
      <c r="A181" s="31">
        <v>288</v>
      </c>
      <c r="B181" s="33" t="str">
        <f>VLOOKUP(A181,'[2]Table 19'!$A$7:$B$230,2,FALSE)</f>
        <v>Southeastern Cooperative Education Program</v>
      </c>
      <c r="C181" s="35">
        <f>IF(ISNA(VLOOKUP($A181,'[1]TOAD Data'!$B$3:$AW$210,8,FALSE)),0,VLOOKUP($A181,'[1]TOAD Data'!$B$3:$AW$210,8,FALSE))</f>
        <v>12</v>
      </c>
      <c r="D181" s="36">
        <f>IF(ISNA(VLOOKUP($A181,'[1]TOAD Data'!$B$3:$AW$210,9,FALSE)),0,VLOOKUP($A181,'[1]TOAD Data'!$B$3:$AW$210,9,FALSE))</f>
        <v>86966.25</v>
      </c>
      <c r="E181" s="35">
        <f>IF(ISNA(VLOOKUP($A181,'[1]TOAD Data'!$B$3:$AW$210,11,FALSE)),0,VLOOKUP($A181,'[1]TOAD Data'!$B$3:$AW$210,11,FALSE))</f>
        <v>12</v>
      </c>
      <c r="F181" s="36">
        <f>IF(ISNA(VLOOKUP($A181,'[1]TOAD Data'!$B$3:$AW$210,12,FALSE)),0,VLOOKUP($A181,'[1]TOAD Data'!$B$3:$AW$210,12,FALSE))</f>
        <v>86966.25</v>
      </c>
      <c r="G181" s="37">
        <f>IF(ISNA(VLOOKUP(A181,'[1]TOAD Data'!$B$3:$R$210,16,FALSE)),0,VLOOKUP(A181,'[1]TOAD Data'!$B$3:$R$210,16,FALSE))</f>
        <v>24</v>
      </c>
      <c r="H181" s="36">
        <f>IF(ISNA(VLOOKUP(A181,'[1]TOAD Data'!$B$3:$R$210,17,FALSE)),0,VLOOKUP(A181,'[1]TOAD Data'!$B$3:$R$210,17,FALSE))</f>
        <v>86966.25</v>
      </c>
      <c r="I181" s="38">
        <f>IF(ISNA(VLOOKUP($A181,'[1]TOAD Data'!$B$3:$T$210,19,FALSE)),0,VLOOKUP($A181,'[1]TOAD Data'!$B$3:$T$210,19,FALSE))</f>
        <v>0</v>
      </c>
      <c r="J181" s="36">
        <f>IF(ISNA(VLOOKUP($A181,'[1]TOAD Data'!$B$3:$U$210,20,FALSE)),0,VLOOKUP($A181,'[1]TOAD Data'!$B$3:$U$210,20,FALSE))</f>
        <v>0</v>
      </c>
      <c r="K181" s="38">
        <f>IF(ISNA(VLOOKUP($A181,'[1]TOAD Data'!$B$3:$AW$210,22,FALSE)),0,VLOOKUP($A181,'[1]TOAD Data'!$B$3:$AW$210,22,FALSE))</f>
        <v>0</v>
      </c>
      <c r="L181" s="36">
        <f>IF(ISNA(VLOOKUP($A181,'[1]TOAD Data'!$B$3:$AW$210,23,FALSE)),0,VLOOKUP($A181,'[1]TOAD Data'!$B$3:$AW$210,23,FALSE))</f>
        <v>0</v>
      </c>
      <c r="M181" s="38">
        <f>IF(ISNA(VLOOKUP($A181,'[1]TOAD Data'!$B$3:$AW$210,27,FALSE)),0,VLOOKUP($A181,'[1]TOAD Data'!$B$3:$AW$210,27,FALSE))</f>
        <v>0</v>
      </c>
      <c r="N181" s="36">
        <f>IF(ISNA(VLOOKUP($A181,'[1]TOAD Data'!$B$3:$AW$210,28,FALSE)),0,VLOOKUP($A181,'[1]TOAD Data'!$B$3:$AW$210,28,FALSE))</f>
        <v>0</v>
      </c>
      <c r="O181" s="39">
        <f>IF(ISNA(VLOOKUP($A181,'[1]TOAD Data'!$B$3:$AW$210,30,FALSE)),0,VLOOKUP($A181,'[1]TOAD Data'!$B$3:$AW$210,30,FALSE))</f>
        <v>125</v>
      </c>
      <c r="P181" s="36">
        <f>IF(ISNA(VLOOKUP($A181,'[1]TOAD Data'!$B$3:$AW$210,31,FALSE)),0,VLOOKUP($A181,'[1]TOAD Data'!$B$3:$AW$210,31,FALSE))</f>
        <v>46200.64</v>
      </c>
      <c r="Q181" s="38">
        <f>IF(ISNA(VLOOKUP($A181,'[1]TOAD Data'!$B$3:$AW$210,33,FALSE)),0,VLOOKUP($A181,'[1]TOAD Data'!$B$3:$AW$210,33,FALSE))</f>
        <v>120</v>
      </c>
      <c r="R181" s="36">
        <f>IF(ISNA(VLOOKUP($A181,'[1]TOAD Data'!$B$3:$AW$210,34,FALSE)),0,VLOOKUP($A181,'[1]TOAD Data'!$B$3:$AW$210,34,FALSE))</f>
        <v>48125.67</v>
      </c>
      <c r="S181" s="38">
        <f>IF(ISNA(VLOOKUP($A181,'[1]TOAD Data'!$B$3:$AW$210,38,FALSE)),0,VLOOKUP($A181,'[1]TOAD Data'!$B$3:$AW$210,38,FALSE))</f>
        <v>245</v>
      </c>
      <c r="T181" s="36">
        <f>IF(ISNA(VLOOKUP($A181,'[1]TOAD Data'!$B$3:$AW$210,39,FALSE)),0,VLOOKUP($A181,'[1]TOAD Data'!$B$3:$AW$210,39,FALSE))</f>
        <v>47143.51</v>
      </c>
      <c r="U181" s="38">
        <f>IF(ISNA(VLOOKUP($A181,'[1]TOAD Data'!$B$3:$AW$210,41,FALSE)),0,VLOOKUP($A181,'[1]TOAD Data'!$B$3:$AW$210,41,FALSE))</f>
        <v>269</v>
      </c>
      <c r="V181" s="36">
        <f>IF(ISNA(VLOOKUP($A181,'[1]TOAD Data'!$B$3:$AW$210,42,FALSE)),0,VLOOKUP($A181,'[1]TOAD Data'!$B$3:$AW$210,42,FALSE))</f>
        <v>50696.47</v>
      </c>
      <c r="W181" s="38">
        <f>IF(ISNA(VLOOKUP($A181,'[1]TOAD Data'!$B$3:$AW$210,44,FALSE)),0,VLOOKUP($A181,'[1]TOAD Data'!$B$3:$AW$210,44,FALSE))</f>
        <v>421</v>
      </c>
      <c r="X181" s="36">
        <f>IF(ISNA(VLOOKUP($A181,'[1]TOAD Data'!$B$3:$AW$210,45,FALSE)),0,VLOOKUP($A181,'[1]TOAD Data'!$B$3:$AW$210,45,FALSE))</f>
        <v>20161.35</v>
      </c>
      <c r="Y181" s="38">
        <f>IF(ISNA(VLOOKUP($A181,'[1]TOAD Data'!$B$3:$AW$210,47,FALSE)),0,VLOOKUP($A181,'[1]TOAD Data'!$B$3:$AW$210,47,FALSE))</f>
        <v>10</v>
      </c>
      <c r="Z181" s="36">
        <f>IF(ISNA(VLOOKUP($A181,'[1]TOAD Data'!$B$3:$AW$210,48,FALSE)),0,VLOOKUP($A181,'[1]TOAD Data'!$B$3:$AW$210,48,FALSE))</f>
        <v>42295</v>
      </c>
    </row>
    <row r="182" spans="1:26" s="18" customFormat="1" ht="12.75">
      <c r="A182" s="31">
        <v>290</v>
      </c>
      <c r="B182" s="33" t="str">
        <f>VLOOKUP(A182,'[2]Table 19'!$A$7:$B$230,2,FALSE)</f>
        <v>Northern Virginia Regional Special Education Program</v>
      </c>
      <c r="C182" s="35">
        <f>IF(ISNA(VLOOKUP($A182,'[1]TOAD Data'!$B$3:$AW$210,8,FALSE)),0,VLOOKUP($A182,'[1]TOAD Data'!$B$3:$AW$210,8,FALSE))</f>
        <v>1.64</v>
      </c>
      <c r="D182" s="36">
        <f>IF(ISNA(VLOOKUP($A182,'[1]TOAD Data'!$B$3:$AW$210,9,FALSE)),0,VLOOKUP($A182,'[1]TOAD Data'!$B$3:$AW$210,9,FALSE))</f>
        <v>128103.63</v>
      </c>
      <c r="E182" s="35">
        <f>IF(ISNA(VLOOKUP($A182,'[1]TOAD Data'!$B$3:$AW$210,11,FALSE)),0,VLOOKUP($A182,'[1]TOAD Data'!$B$3:$AW$210,11,FALSE))</f>
        <v>1.27</v>
      </c>
      <c r="F182" s="36">
        <f>IF(ISNA(VLOOKUP($A182,'[1]TOAD Data'!$B$3:$AW$210,12,FALSE)),0,VLOOKUP($A182,'[1]TOAD Data'!$B$3:$AW$210,12,FALSE))</f>
        <v>115626.94</v>
      </c>
      <c r="G182" s="37">
        <f>IF(ISNA(VLOOKUP(A182,'[1]TOAD Data'!$B$3:$R$210,16,FALSE)),0,VLOOKUP(A182,'[1]TOAD Data'!$B$3:$R$210,16,FALSE))</f>
        <v>2.91</v>
      </c>
      <c r="H182" s="36">
        <f>IF(ISNA(VLOOKUP(A182,'[1]TOAD Data'!$B$3:$R$210,17,FALSE)),0,VLOOKUP(A182,'[1]TOAD Data'!$B$3:$R$210,17,FALSE))</f>
        <v>122658.48</v>
      </c>
      <c r="I182" s="38">
        <f>IF(ISNA(VLOOKUP($A182,'[1]TOAD Data'!$B$3:$T$210,19,FALSE)),0,VLOOKUP($A182,'[1]TOAD Data'!$B$3:$T$210,19,FALSE))</f>
        <v>2.3</v>
      </c>
      <c r="J182" s="36">
        <f>IF(ISNA(VLOOKUP($A182,'[1]TOAD Data'!$B$3:$U$210,20,FALSE)),0,VLOOKUP($A182,'[1]TOAD Data'!$B$3:$U$210,20,FALSE))</f>
        <v>96272.1</v>
      </c>
      <c r="K182" s="38">
        <f>IF(ISNA(VLOOKUP($A182,'[1]TOAD Data'!$B$3:$AW$210,22,FALSE)),0,VLOOKUP($A182,'[1]TOAD Data'!$B$3:$AW$210,22,FALSE))</f>
        <v>1.16</v>
      </c>
      <c r="L182" s="36">
        <f>IF(ISNA(VLOOKUP($A182,'[1]TOAD Data'!$B$3:$AW$210,23,FALSE)),0,VLOOKUP($A182,'[1]TOAD Data'!$B$3:$AW$210,23,FALSE))</f>
        <v>96203.92</v>
      </c>
      <c r="M182" s="38">
        <f>IF(ISNA(VLOOKUP($A182,'[1]TOAD Data'!$B$3:$AW$210,27,FALSE)),0,VLOOKUP($A182,'[1]TOAD Data'!$B$3:$AW$210,27,FALSE))</f>
        <v>3.46</v>
      </c>
      <c r="N182" s="36">
        <f>IF(ISNA(VLOOKUP($A182,'[1]TOAD Data'!$B$3:$AW$210,28,FALSE)),0,VLOOKUP($A182,'[1]TOAD Data'!$B$3:$AW$210,28,FALSE))</f>
        <v>96249.25</v>
      </c>
      <c r="O182" s="39">
        <f>IF(ISNA(VLOOKUP($A182,'[1]TOAD Data'!$B$3:$AW$210,30,FALSE)),0,VLOOKUP($A182,'[1]TOAD Data'!$B$3:$AW$210,30,FALSE))</f>
        <v>174.23</v>
      </c>
      <c r="P182" s="36">
        <f>IF(ISNA(VLOOKUP($A182,'[1]TOAD Data'!$B$3:$AW$210,31,FALSE)),0,VLOOKUP($A182,'[1]TOAD Data'!$B$3:$AW$210,31,FALSE))</f>
        <v>60566.24</v>
      </c>
      <c r="Q182" s="38">
        <f>IF(ISNA(VLOOKUP($A182,'[1]TOAD Data'!$B$3:$AW$210,33,FALSE)),0,VLOOKUP($A182,'[1]TOAD Data'!$B$3:$AW$210,33,FALSE))</f>
        <v>92.51</v>
      </c>
      <c r="R182" s="36">
        <f>IF(ISNA(VLOOKUP($A182,'[1]TOAD Data'!$B$3:$AW$210,34,FALSE)),0,VLOOKUP($A182,'[1]TOAD Data'!$B$3:$AW$210,34,FALSE))</f>
        <v>63514.3</v>
      </c>
      <c r="S182" s="38">
        <f>IF(ISNA(VLOOKUP($A182,'[1]TOAD Data'!$B$3:$AW$210,38,FALSE)),0,VLOOKUP($A182,'[1]TOAD Data'!$B$3:$AW$210,38,FALSE))</f>
        <v>266.74</v>
      </c>
      <c r="T182" s="36">
        <f>IF(ISNA(VLOOKUP($A182,'[1]TOAD Data'!$B$3:$AW$210,39,FALSE)),0,VLOOKUP($A182,'[1]TOAD Data'!$B$3:$AW$210,39,FALSE))</f>
        <v>61588.68</v>
      </c>
      <c r="U182" s="38">
        <f>IF(ISNA(VLOOKUP($A182,'[1]TOAD Data'!$B$3:$AW$210,41,FALSE)),0,VLOOKUP($A182,'[1]TOAD Data'!$B$3:$AW$210,41,FALSE))</f>
        <v>273.11</v>
      </c>
      <c r="V182" s="36">
        <f>IF(ISNA(VLOOKUP($A182,'[1]TOAD Data'!$B$3:$AW$210,42,FALSE)),0,VLOOKUP($A182,'[1]TOAD Data'!$B$3:$AW$210,42,FALSE))</f>
        <v>62678.49</v>
      </c>
      <c r="W182" s="38">
        <f>IF(ISNA(VLOOKUP($A182,'[1]TOAD Data'!$B$3:$AW$210,44,FALSE)),0,VLOOKUP($A182,'[1]TOAD Data'!$B$3:$AW$210,44,FALSE))</f>
        <v>280.32</v>
      </c>
      <c r="X182" s="36">
        <f>IF(ISNA(VLOOKUP($A182,'[1]TOAD Data'!$B$3:$AW$210,45,FALSE)),0,VLOOKUP($A182,'[1]TOAD Data'!$B$3:$AW$210,45,FALSE))</f>
        <v>25186.61</v>
      </c>
      <c r="Y182" s="38">
        <f>IF(ISNA(VLOOKUP($A182,'[1]TOAD Data'!$B$3:$AW$210,47,FALSE)),0,VLOOKUP($A182,'[1]TOAD Data'!$B$3:$AW$210,47,FALSE))</f>
        <v>0</v>
      </c>
      <c r="Z182" s="36">
        <f>IF(ISNA(VLOOKUP($A182,'[1]TOAD Data'!$B$3:$AW$210,48,FALSE)),0,VLOOKUP($A182,'[1]TOAD Data'!$B$3:$AW$210,48,FALSE))</f>
        <v>0</v>
      </c>
    </row>
    <row r="183" spans="1:26" s="18" customFormat="1" ht="12.75">
      <c r="A183" s="31">
        <v>292</v>
      </c>
      <c r="B183" s="33" t="str">
        <f>VLOOKUP(A183,'[2]Table 19'!$A$7:$B$230,2,FALSE)</f>
        <v>Henry County/Martinsville Regional Program</v>
      </c>
      <c r="C183" s="35">
        <f>IF(ISNA(VLOOKUP($A183,'[1]TOAD Data'!$B$3:$AW$210,8,FALSE)),0,VLOOKUP($A183,'[1]TOAD Data'!$B$3:$AW$210,8,FALSE))</f>
        <v>0</v>
      </c>
      <c r="D183" s="36">
        <f>IF(ISNA(VLOOKUP($A183,'[1]TOAD Data'!$B$3:$AW$210,9,FALSE)),0,VLOOKUP($A183,'[1]TOAD Data'!$B$3:$AW$210,9,FALSE))</f>
        <v>0</v>
      </c>
      <c r="E183" s="35">
        <f>IF(ISNA(VLOOKUP($A183,'[1]TOAD Data'!$B$3:$AW$210,11,FALSE)),0,VLOOKUP($A183,'[1]TOAD Data'!$B$3:$AW$210,11,FALSE))</f>
        <v>0</v>
      </c>
      <c r="F183" s="36">
        <f>IF(ISNA(VLOOKUP($A183,'[1]TOAD Data'!$B$3:$AW$210,12,FALSE)),0,VLOOKUP($A183,'[1]TOAD Data'!$B$3:$AW$210,12,FALSE))</f>
        <v>0</v>
      </c>
      <c r="G183" s="37">
        <f>IF(ISNA(VLOOKUP(A183,'[1]TOAD Data'!$B$3:$R$210,16,FALSE)),0,VLOOKUP(A183,'[1]TOAD Data'!$B$3:$R$210,16,FALSE))</f>
        <v>0</v>
      </c>
      <c r="H183" s="36">
        <f>IF(ISNA(VLOOKUP(A183,'[1]TOAD Data'!$B$3:$R$210,17,FALSE)),0,VLOOKUP(A183,'[1]TOAD Data'!$B$3:$R$210,17,FALSE))</f>
        <v>0</v>
      </c>
      <c r="I183" s="38">
        <f>IF(ISNA(VLOOKUP($A183,'[1]TOAD Data'!$B$3:$T$210,19,FALSE)),0,VLOOKUP($A183,'[1]TOAD Data'!$B$3:$T$210,19,FALSE))</f>
        <v>0</v>
      </c>
      <c r="J183" s="36">
        <f>IF(ISNA(VLOOKUP($A183,'[1]TOAD Data'!$B$3:$U$210,20,FALSE)),0,VLOOKUP($A183,'[1]TOAD Data'!$B$3:$U$210,20,FALSE))</f>
        <v>0</v>
      </c>
      <c r="K183" s="38">
        <f>IF(ISNA(VLOOKUP($A183,'[1]TOAD Data'!$B$3:$AW$210,22,FALSE)),0,VLOOKUP($A183,'[1]TOAD Data'!$B$3:$AW$210,22,FALSE))</f>
        <v>0</v>
      </c>
      <c r="L183" s="36">
        <f>IF(ISNA(VLOOKUP($A183,'[1]TOAD Data'!$B$3:$AW$210,23,FALSE)),0,VLOOKUP($A183,'[1]TOAD Data'!$B$3:$AW$210,23,FALSE))</f>
        <v>0</v>
      </c>
      <c r="M183" s="38">
        <f>IF(ISNA(VLOOKUP($A183,'[1]TOAD Data'!$B$3:$AW$210,27,FALSE)),0,VLOOKUP($A183,'[1]TOAD Data'!$B$3:$AW$210,27,FALSE))</f>
        <v>0</v>
      </c>
      <c r="N183" s="36">
        <f>IF(ISNA(VLOOKUP($A183,'[1]TOAD Data'!$B$3:$AW$210,28,FALSE)),0,VLOOKUP($A183,'[1]TOAD Data'!$B$3:$AW$210,28,FALSE))</f>
        <v>0</v>
      </c>
      <c r="O183" s="39">
        <f>IF(ISNA(VLOOKUP($A183,'[1]TOAD Data'!$B$3:$AW$210,30,FALSE)),0,VLOOKUP($A183,'[1]TOAD Data'!$B$3:$AW$210,30,FALSE))</f>
        <v>5.25</v>
      </c>
      <c r="P183" s="36">
        <f>IF(ISNA(VLOOKUP($A183,'[1]TOAD Data'!$B$3:$AW$210,31,FALSE)),0,VLOOKUP($A183,'[1]TOAD Data'!$B$3:$AW$210,31,FALSE))</f>
        <v>42118.15</v>
      </c>
      <c r="Q183" s="38">
        <f>IF(ISNA(VLOOKUP($A183,'[1]TOAD Data'!$B$3:$AW$210,33,FALSE)),0,VLOOKUP($A183,'[1]TOAD Data'!$B$3:$AW$210,33,FALSE))</f>
        <v>3</v>
      </c>
      <c r="R183" s="36">
        <f>IF(ISNA(VLOOKUP($A183,'[1]TOAD Data'!$B$3:$AW$210,34,FALSE)),0,VLOOKUP($A183,'[1]TOAD Data'!$B$3:$AW$210,34,FALSE))</f>
        <v>42884.47</v>
      </c>
      <c r="S183" s="38">
        <f>IF(ISNA(VLOOKUP($A183,'[1]TOAD Data'!$B$3:$AW$210,38,FALSE)),0,VLOOKUP($A183,'[1]TOAD Data'!$B$3:$AW$210,38,FALSE))</f>
        <v>8.25</v>
      </c>
      <c r="T183" s="36">
        <f>IF(ISNA(VLOOKUP($A183,'[1]TOAD Data'!$B$3:$AW$210,39,FALSE)),0,VLOOKUP($A183,'[1]TOAD Data'!$B$3:$AW$210,39,FALSE))</f>
        <v>42396.81</v>
      </c>
      <c r="U183" s="38">
        <f>IF(ISNA(VLOOKUP($A183,'[1]TOAD Data'!$B$3:$AW$210,41,FALSE)),0,VLOOKUP($A183,'[1]TOAD Data'!$B$3:$AW$210,41,FALSE))</f>
        <v>8.25</v>
      </c>
      <c r="V183" s="36">
        <f>IF(ISNA(VLOOKUP($A183,'[1]TOAD Data'!$B$3:$AW$210,42,FALSE)),0,VLOOKUP($A183,'[1]TOAD Data'!$B$3:$AW$210,42,FALSE))</f>
        <v>42396.81</v>
      </c>
      <c r="W183" s="38">
        <f>IF(ISNA(VLOOKUP($A183,'[1]TOAD Data'!$B$3:$AW$210,44,FALSE)),0,VLOOKUP($A183,'[1]TOAD Data'!$B$3:$AW$210,44,FALSE))</f>
        <v>20</v>
      </c>
      <c r="X183" s="36">
        <f>IF(ISNA(VLOOKUP($A183,'[1]TOAD Data'!$B$3:$AW$210,45,FALSE)),0,VLOOKUP($A183,'[1]TOAD Data'!$B$3:$AW$210,45,FALSE))</f>
        <v>18086.18</v>
      </c>
      <c r="Y183" s="38">
        <f>IF(ISNA(VLOOKUP($A183,'[1]TOAD Data'!$B$3:$AW$210,47,FALSE)),0,VLOOKUP($A183,'[1]TOAD Data'!$B$3:$AW$210,47,FALSE))</f>
        <v>0</v>
      </c>
      <c r="Z183" s="36">
        <f>IF(ISNA(VLOOKUP($A183,'[1]TOAD Data'!$B$3:$AW$210,48,FALSE)),0,VLOOKUP($A183,'[1]TOAD Data'!$B$3:$AW$210,48,FALSE))</f>
        <v>0</v>
      </c>
    </row>
    <row r="184" spans="1:26" s="18" customFormat="1" ht="12.75">
      <c r="A184" s="31">
        <v>299</v>
      </c>
      <c r="B184" s="33" t="str">
        <f>VLOOKUP(A184,'[2]Table 19'!$A$7:$B$230,2,FALSE)</f>
        <v>Roanoke Valley Regional Special Education</v>
      </c>
      <c r="C184" s="35">
        <f>IF(ISNA(VLOOKUP($A184,'[1]TOAD Data'!$B$3:$AW$210,8,FALSE)),0,VLOOKUP($A184,'[1]TOAD Data'!$B$3:$AW$210,8,FALSE))</f>
        <v>0</v>
      </c>
      <c r="D184" s="36">
        <f>IF(ISNA(VLOOKUP($A184,'[1]TOAD Data'!$B$3:$AW$210,9,FALSE)),0,VLOOKUP($A184,'[1]TOAD Data'!$B$3:$AW$210,9,FALSE))</f>
        <v>0</v>
      </c>
      <c r="E184" s="35">
        <f>IF(ISNA(VLOOKUP($A184,'[1]TOAD Data'!$B$3:$AW$210,11,FALSE)),0,VLOOKUP($A184,'[1]TOAD Data'!$B$3:$AW$210,11,FALSE))</f>
        <v>0</v>
      </c>
      <c r="F184" s="36">
        <f>IF(ISNA(VLOOKUP($A184,'[1]TOAD Data'!$B$3:$AW$210,12,FALSE)),0,VLOOKUP($A184,'[1]TOAD Data'!$B$3:$AW$210,12,FALSE))</f>
        <v>0</v>
      </c>
      <c r="G184" s="37">
        <f>IF(ISNA(VLOOKUP(A184,'[1]TOAD Data'!$B$3:$R$210,16,FALSE)),0,VLOOKUP(A184,'[1]TOAD Data'!$B$3:$R$210,16,FALSE))</f>
        <v>0</v>
      </c>
      <c r="H184" s="36">
        <f>IF(ISNA(VLOOKUP(A184,'[1]TOAD Data'!$B$3:$R$210,17,FALSE)),0,VLOOKUP(A184,'[1]TOAD Data'!$B$3:$R$210,17,FALSE))</f>
        <v>0</v>
      </c>
      <c r="I184" s="38">
        <f>IF(ISNA(VLOOKUP($A184,'[1]TOAD Data'!$B$3:$T$210,19,FALSE)),0,VLOOKUP($A184,'[1]TOAD Data'!$B$3:$T$210,19,FALSE))</f>
        <v>0</v>
      </c>
      <c r="J184" s="36">
        <f>IF(ISNA(VLOOKUP($A184,'[1]TOAD Data'!$B$3:$U$210,20,FALSE)),0,VLOOKUP($A184,'[1]TOAD Data'!$B$3:$U$210,20,FALSE))</f>
        <v>0</v>
      </c>
      <c r="K184" s="38">
        <f>IF(ISNA(VLOOKUP($A184,'[1]TOAD Data'!$B$3:$AW$210,22,FALSE)),0,VLOOKUP($A184,'[1]TOAD Data'!$B$3:$AW$210,22,FALSE))</f>
        <v>0</v>
      </c>
      <c r="L184" s="36">
        <f>IF(ISNA(VLOOKUP($A184,'[1]TOAD Data'!$B$3:$AW$210,23,FALSE)),0,VLOOKUP($A184,'[1]TOAD Data'!$B$3:$AW$210,23,FALSE))</f>
        <v>0</v>
      </c>
      <c r="M184" s="38">
        <f>IF(ISNA(VLOOKUP($A184,'[1]TOAD Data'!$B$3:$AW$210,27,FALSE)),0,VLOOKUP($A184,'[1]TOAD Data'!$B$3:$AW$210,27,FALSE))</f>
        <v>0</v>
      </c>
      <c r="N184" s="36">
        <f>IF(ISNA(VLOOKUP($A184,'[1]TOAD Data'!$B$3:$AW$210,28,FALSE)),0,VLOOKUP($A184,'[1]TOAD Data'!$B$3:$AW$210,28,FALSE))</f>
        <v>0</v>
      </c>
      <c r="O184" s="39">
        <f>IF(ISNA(VLOOKUP($A184,'[1]TOAD Data'!$B$3:$AW$210,30,FALSE)),0,VLOOKUP($A184,'[1]TOAD Data'!$B$3:$AW$210,30,FALSE))</f>
        <v>19</v>
      </c>
      <c r="P184" s="36">
        <f>IF(ISNA(VLOOKUP($A184,'[1]TOAD Data'!$B$3:$AW$210,31,FALSE)),0,VLOOKUP($A184,'[1]TOAD Data'!$B$3:$AW$210,31,FALSE))</f>
        <v>40843.63</v>
      </c>
      <c r="Q184" s="38">
        <f>IF(ISNA(VLOOKUP($A184,'[1]TOAD Data'!$B$3:$AW$210,33,FALSE)),0,VLOOKUP($A184,'[1]TOAD Data'!$B$3:$AW$210,33,FALSE))</f>
        <v>21.5</v>
      </c>
      <c r="R184" s="36">
        <f>IF(ISNA(VLOOKUP($A184,'[1]TOAD Data'!$B$3:$AW$210,34,FALSE)),0,VLOOKUP($A184,'[1]TOAD Data'!$B$3:$AW$210,34,FALSE))</f>
        <v>50209.21</v>
      </c>
      <c r="S184" s="38">
        <f>IF(ISNA(VLOOKUP($A184,'[1]TOAD Data'!$B$3:$AW$210,38,FALSE)),0,VLOOKUP($A184,'[1]TOAD Data'!$B$3:$AW$210,38,FALSE))</f>
        <v>40.5</v>
      </c>
      <c r="T184" s="36">
        <f>IF(ISNA(VLOOKUP($A184,'[1]TOAD Data'!$B$3:$AW$210,39,FALSE)),0,VLOOKUP($A184,'[1]TOAD Data'!$B$3:$AW$210,39,FALSE))</f>
        <v>45815.48</v>
      </c>
      <c r="U184" s="38">
        <f>IF(ISNA(VLOOKUP($A184,'[1]TOAD Data'!$B$3:$AW$210,41,FALSE)),0,VLOOKUP($A184,'[1]TOAD Data'!$B$3:$AW$210,41,FALSE))</f>
        <v>40.5</v>
      </c>
      <c r="V184" s="36">
        <f>IF(ISNA(VLOOKUP($A184,'[1]TOAD Data'!$B$3:$AW$210,42,FALSE)),0,VLOOKUP($A184,'[1]TOAD Data'!$B$3:$AW$210,42,FALSE))</f>
        <v>45815.48</v>
      </c>
      <c r="W184" s="38">
        <f>IF(ISNA(VLOOKUP($A184,'[1]TOAD Data'!$B$3:$AW$210,44,FALSE)),0,VLOOKUP($A184,'[1]TOAD Data'!$B$3:$AW$210,44,FALSE))</f>
        <v>133</v>
      </c>
      <c r="X184" s="36">
        <f>IF(ISNA(VLOOKUP($A184,'[1]TOAD Data'!$B$3:$AW$210,45,FALSE)),0,VLOOKUP($A184,'[1]TOAD Data'!$B$3:$AW$210,45,FALSE))</f>
        <v>15896.53</v>
      </c>
      <c r="Y184" s="38">
        <f>IF(ISNA(VLOOKUP($A184,'[1]TOAD Data'!$B$3:$AW$210,47,FALSE)),0,VLOOKUP($A184,'[1]TOAD Data'!$B$3:$AW$210,47,FALSE))</f>
        <v>8.22</v>
      </c>
      <c r="Z184" s="36">
        <f>IF(ISNA(VLOOKUP($A184,'[1]TOAD Data'!$B$3:$AW$210,48,FALSE)),0,VLOOKUP($A184,'[1]TOAD Data'!$B$3:$AW$210,48,FALSE))</f>
        <v>23774.09</v>
      </c>
    </row>
    <row r="185" spans="1:26" s="18" customFormat="1" ht="12.75">
      <c r="A185" s="31"/>
      <c r="B185" s="33"/>
      <c r="C185" s="40" t="s">
        <v>160</v>
      </c>
      <c r="D185" s="41" t="s">
        <v>160</v>
      </c>
      <c r="E185" s="40" t="s">
        <v>160</v>
      </c>
      <c r="F185" s="41" t="s">
        <v>160</v>
      </c>
      <c r="G185" s="42" t="s">
        <v>160</v>
      </c>
      <c r="H185" s="41" t="s">
        <v>160</v>
      </c>
      <c r="I185" s="42" t="s">
        <v>160</v>
      </c>
      <c r="J185" s="41" t="s">
        <v>160</v>
      </c>
      <c r="K185" s="40" t="s">
        <v>160</v>
      </c>
      <c r="L185" s="41" t="s">
        <v>160</v>
      </c>
      <c r="M185" s="42" t="s">
        <v>160</v>
      </c>
      <c r="N185" s="41" t="s">
        <v>160</v>
      </c>
      <c r="O185" s="40" t="s">
        <v>160</v>
      </c>
      <c r="P185" s="41" t="s">
        <v>160</v>
      </c>
      <c r="Q185" s="40" t="s">
        <v>160</v>
      </c>
      <c r="R185" s="41" t="s">
        <v>160</v>
      </c>
      <c r="S185" s="42" t="s">
        <v>160</v>
      </c>
      <c r="T185" s="41" t="s">
        <v>160</v>
      </c>
      <c r="U185" s="42" t="s">
        <v>160</v>
      </c>
      <c r="V185" s="41" t="s">
        <v>160</v>
      </c>
      <c r="W185" s="42" t="s">
        <v>160</v>
      </c>
      <c r="X185" s="41" t="s">
        <v>160</v>
      </c>
      <c r="Y185" s="42" t="s">
        <v>160</v>
      </c>
      <c r="Z185" s="41" t="s">
        <v>160</v>
      </c>
    </row>
    <row r="186" spans="1:26" s="18" customFormat="1" ht="12.75">
      <c r="A186" s="31"/>
      <c r="B186" s="32" t="s">
        <v>161</v>
      </c>
      <c r="C186" s="40"/>
      <c r="D186" s="41" t="s">
        <v>160</v>
      </c>
      <c r="E186" s="40" t="s">
        <v>160</v>
      </c>
      <c r="F186" s="41" t="s">
        <v>160</v>
      </c>
      <c r="G186" s="42" t="s">
        <v>160</v>
      </c>
      <c r="H186" s="41" t="s">
        <v>160</v>
      </c>
      <c r="I186" s="42" t="s">
        <v>160</v>
      </c>
      <c r="J186" s="41" t="s">
        <v>160</v>
      </c>
      <c r="K186" s="40" t="s">
        <v>160</v>
      </c>
      <c r="L186" s="41" t="s">
        <v>160</v>
      </c>
      <c r="M186" s="42" t="s">
        <v>160</v>
      </c>
      <c r="N186" s="41" t="s">
        <v>160</v>
      </c>
      <c r="O186" s="40" t="s">
        <v>160</v>
      </c>
      <c r="P186" s="41" t="s">
        <v>160</v>
      </c>
      <c r="Q186" s="40" t="s">
        <v>160</v>
      </c>
      <c r="R186" s="41" t="s">
        <v>160</v>
      </c>
      <c r="S186" s="42" t="s">
        <v>160</v>
      </c>
      <c r="T186" s="41" t="s">
        <v>160</v>
      </c>
      <c r="U186" s="42" t="s">
        <v>160</v>
      </c>
      <c r="V186" s="41" t="s">
        <v>160</v>
      </c>
      <c r="W186" s="42" t="s">
        <v>160</v>
      </c>
      <c r="X186" s="41" t="s">
        <v>160</v>
      </c>
      <c r="Y186" s="42" t="s">
        <v>160</v>
      </c>
      <c r="Z186" s="41" t="s">
        <v>160</v>
      </c>
    </row>
    <row r="187" spans="1:26" s="18" customFormat="1" ht="12.75">
      <c r="A187" s="31">
        <v>301</v>
      </c>
      <c r="B187" s="33" t="str">
        <f>VLOOKUP(A187,'[2]Table 19'!$A$7:$B$230,2,FALSE)</f>
        <v>Charlottesville-Albemarle Technical Education Center</v>
      </c>
      <c r="C187" s="35">
        <f>IF(ISNA(VLOOKUP($A187,'[1]TOAD Data'!$B$3:$AW$210,8,FALSE)),0,VLOOKUP($A187,'[1]TOAD Data'!$B$3:$AW$210,8,FALSE))</f>
        <v>0</v>
      </c>
      <c r="D187" s="36">
        <f>IF(ISNA(VLOOKUP($A187,'[1]TOAD Data'!$B$3:$AW$210,9,FALSE)),0,VLOOKUP($A187,'[1]TOAD Data'!$B$3:$AW$210,9,FALSE))</f>
        <v>0</v>
      </c>
      <c r="E187" s="35">
        <f>IF(ISNA(VLOOKUP($A187,'[1]TOAD Data'!$B$3:$AW$210,11,FALSE)),0,VLOOKUP($A187,'[1]TOAD Data'!$B$3:$AW$210,11,FALSE))</f>
        <v>1</v>
      </c>
      <c r="F187" s="36">
        <f>IF(ISNA(VLOOKUP($A187,'[1]TOAD Data'!$B$3:$AW$210,12,FALSE)),0,VLOOKUP($A187,'[1]TOAD Data'!$B$3:$AW$210,12,FALSE))</f>
        <v>99113.34</v>
      </c>
      <c r="G187" s="37">
        <f>IF(ISNA(VLOOKUP(A187,'[1]TOAD Data'!$B$3:$R$210,16,FALSE)),0,VLOOKUP(A187,'[1]TOAD Data'!$B$3:$R$210,16,FALSE))</f>
        <v>1</v>
      </c>
      <c r="H187" s="36">
        <f>IF(ISNA(VLOOKUP(A187,'[1]TOAD Data'!$B$3:$R$210,17,FALSE)),0,VLOOKUP(A187,'[1]TOAD Data'!$B$3:$R$210,17,FALSE))</f>
        <v>99113.34</v>
      </c>
      <c r="I187" s="38">
        <f>IF(ISNA(VLOOKUP($A187,'[1]TOAD Data'!$B$3:$T$210,19,FALSE)),0,VLOOKUP($A187,'[1]TOAD Data'!$B$3:$T$210,19,FALSE))</f>
        <v>0</v>
      </c>
      <c r="J187" s="36">
        <f>IF(ISNA(VLOOKUP($A187,'[1]TOAD Data'!$B$3:$U$210,20,FALSE)),0,VLOOKUP($A187,'[1]TOAD Data'!$B$3:$U$210,20,FALSE))</f>
        <v>0</v>
      </c>
      <c r="K187" s="38">
        <f>IF(ISNA(VLOOKUP($A187,'[1]TOAD Data'!$B$3:$AW$210,22,FALSE)),0,VLOOKUP($A187,'[1]TOAD Data'!$B$3:$AW$210,22,FALSE))</f>
        <v>1</v>
      </c>
      <c r="L187" s="36">
        <f>IF(ISNA(VLOOKUP($A187,'[1]TOAD Data'!$B$3:$AW$210,23,FALSE)),0,VLOOKUP($A187,'[1]TOAD Data'!$B$3:$AW$210,23,FALSE))</f>
        <v>83297.62</v>
      </c>
      <c r="M187" s="38">
        <f>IF(ISNA(VLOOKUP($A187,'[1]TOAD Data'!$B$3:$AW$210,27,FALSE)),0,VLOOKUP($A187,'[1]TOAD Data'!$B$3:$AW$210,27,FALSE))</f>
        <v>1</v>
      </c>
      <c r="N187" s="36">
        <f>IF(ISNA(VLOOKUP($A187,'[1]TOAD Data'!$B$3:$AW$210,28,FALSE)),0,VLOOKUP($A187,'[1]TOAD Data'!$B$3:$AW$210,28,FALSE))</f>
        <v>83297.62</v>
      </c>
      <c r="O187" s="39">
        <f>IF(ISNA(VLOOKUP($A187,'[1]TOAD Data'!$B$3:$AW$210,30,FALSE)),0,VLOOKUP($A187,'[1]TOAD Data'!$B$3:$AW$210,30,FALSE))</f>
        <v>0</v>
      </c>
      <c r="P187" s="36">
        <f>IF(ISNA(VLOOKUP($A187,'[1]TOAD Data'!$B$3:$AW$210,31,FALSE)),0,VLOOKUP($A187,'[1]TOAD Data'!$B$3:$AW$210,31,FALSE))</f>
        <v>0</v>
      </c>
      <c r="Q187" s="38">
        <f>IF(ISNA(VLOOKUP($A187,'[1]TOAD Data'!$B$3:$AW$210,33,FALSE)),0,VLOOKUP($A187,'[1]TOAD Data'!$B$3:$AW$210,33,FALSE))</f>
        <v>8.6</v>
      </c>
      <c r="R187" s="36">
        <f>IF(ISNA(VLOOKUP($A187,'[1]TOAD Data'!$B$3:$AW$210,34,FALSE)),0,VLOOKUP($A187,'[1]TOAD Data'!$B$3:$AW$210,34,FALSE))</f>
        <v>65764.49</v>
      </c>
      <c r="S187" s="38">
        <f>IF(ISNA(VLOOKUP($A187,'[1]TOAD Data'!$B$3:$AW$210,38,FALSE)),0,VLOOKUP($A187,'[1]TOAD Data'!$B$3:$AW$210,38,FALSE))</f>
        <v>8.6</v>
      </c>
      <c r="T187" s="36">
        <f>IF(ISNA(VLOOKUP($A187,'[1]TOAD Data'!$B$3:$AW$210,39,FALSE)),0,VLOOKUP($A187,'[1]TOAD Data'!$B$3:$AW$210,39,FALSE))</f>
        <v>65764.49</v>
      </c>
      <c r="U187" s="38">
        <f>IF(ISNA(VLOOKUP($A187,'[1]TOAD Data'!$B$3:$AW$210,41,FALSE)),0,VLOOKUP($A187,'[1]TOAD Data'!$B$3:$AW$210,41,FALSE))</f>
        <v>10.6</v>
      </c>
      <c r="V187" s="36">
        <f>IF(ISNA(VLOOKUP($A187,'[1]TOAD Data'!$B$3:$AW$210,42,FALSE)),0,VLOOKUP($A187,'[1]TOAD Data'!$B$3:$AW$210,42,FALSE))</f>
        <v>70564.67</v>
      </c>
      <c r="W187" s="38">
        <f>IF(ISNA(VLOOKUP($A187,'[1]TOAD Data'!$B$3:$AW$210,44,FALSE)),0,VLOOKUP($A187,'[1]TOAD Data'!$B$3:$AW$210,44,FALSE))</f>
        <v>2</v>
      </c>
      <c r="X187" s="36">
        <f>IF(ISNA(VLOOKUP($A187,'[1]TOAD Data'!$B$3:$AW$210,45,FALSE)),0,VLOOKUP($A187,'[1]TOAD Data'!$B$3:$AW$210,45,FALSE))</f>
        <v>23988.54</v>
      </c>
      <c r="Y187" s="38">
        <f>IF(ISNA(VLOOKUP($A187,'[1]TOAD Data'!$B$3:$AW$210,47,FALSE)),0,VLOOKUP($A187,'[1]TOAD Data'!$B$3:$AW$210,47,FALSE))</f>
        <v>0</v>
      </c>
      <c r="Z187" s="36">
        <f>IF(ISNA(VLOOKUP($A187,'[1]TOAD Data'!$B$3:$AW$210,48,FALSE)),0,VLOOKUP($A187,'[1]TOAD Data'!$B$3:$AW$210,48,FALSE))</f>
        <v>0</v>
      </c>
    </row>
    <row r="188" spans="1:26" s="18" customFormat="1" ht="12.75">
      <c r="A188" s="31">
        <v>302</v>
      </c>
      <c r="B188" s="33" t="str">
        <f>VLOOKUP(A188,'[2]Table 19'!$A$7:$B$230,2,FALSE)</f>
        <v>Jackson River Technical Center</v>
      </c>
      <c r="C188" s="35">
        <f>IF(ISNA(VLOOKUP($A188,'[1]TOAD Data'!$B$3:$AW$210,8,FALSE)),0,VLOOKUP($A188,'[1]TOAD Data'!$B$3:$AW$210,8,FALSE))</f>
        <v>0</v>
      </c>
      <c r="D188" s="36">
        <f>IF(ISNA(VLOOKUP($A188,'[1]TOAD Data'!$B$3:$AW$210,9,FALSE)),0,VLOOKUP($A188,'[1]TOAD Data'!$B$3:$AW$210,9,FALSE))</f>
        <v>0</v>
      </c>
      <c r="E188" s="35">
        <f>IF(ISNA(VLOOKUP($A188,'[1]TOAD Data'!$B$3:$AW$210,11,FALSE)),0,VLOOKUP($A188,'[1]TOAD Data'!$B$3:$AW$210,11,FALSE))</f>
        <v>1</v>
      </c>
      <c r="F188" s="36">
        <f>IF(ISNA(VLOOKUP($A188,'[1]TOAD Data'!$B$3:$AW$210,12,FALSE)),0,VLOOKUP($A188,'[1]TOAD Data'!$B$3:$AW$210,12,FALSE))</f>
        <v>86847.96</v>
      </c>
      <c r="G188" s="37">
        <f>IF(ISNA(VLOOKUP(A188,'[1]TOAD Data'!$B$3:$R$210,16,FALSE)),0,VLOOKUP(A188,'[1]TOAD Data'!$B$3:$R$210,16,FALSE))</f>
        <v>1</v>
      </c>
      <c r="H188" s="36">
        <f>IF(ISNA(VLOOKUP(A188,'[1]TOAD Data'!$B$3:$R$210,17,FALSE)),0,VLOOKUP(A188,'[1]TOAD Data'!$B$3:$R$210,17,FALSE))</f>
        <v>86847.96</v>
      </c>
      <c r="I188" s="38">
        <f>IF(ISNA(VLOOKUP($A188,'[1]TOAD Data'!$B$3:$T$210,19,FALSE)),0,VLOOKUP($A188,'[1]TOAD Data'!$B$3:$T$210,19,FALSE))</f>
        <v>0</v>
      </c>
      <c r="J188" s="36">
        <f>IF(ISNA(VLOOKUP($A188,'[1]TOAD Data'!$B$3:$U$210,20,FALSE)),0,VLOOKUP($A188,'[1]TOAD Data'!$B$3:$U$210,20,FALSE))</f>
        <v>0</v>
      </c>
      <c r="K188" s="38">
        <f>IF(ISNA(VLOOKUP($A188,'[1]TOAD Data'!$B$3:$AW$210,22,FALSE)),0,VLOOKUP($A188,'[1]TOAD Data'!$B$3:$AW$210,22,FALSE))</f>
        <v>0.04</v>
      </c>
      <c r="L188" s="36">
        <f>IF(ISNA(VLOOKUP($A188,'[1]TOAD Data'!$B$3:$AW$210,23,FALSE)),0,VLOOKUP($A188,'[1]TOAD Data'!$B$3:$AW$210,23,FALSE))</f>
        <v>49550</v>
      </c>
      <c r="M188" s="38">
        <f>IF(ISNA(VLOOKUP($A188,'[1]TOAD Data'!$B$3:$AW$210,27,FALSE)),0,VLOOKUP($A188,'[1]TOAD Data'!$B$3:$AW$210,27,FALSE))</f>
        <v>0.04</v>
      </c>
      <c r="N188" s="36">
        <f>IF(ISNA(VLOOKUP($A188,'[1]TOAD Data'!$B$3:$AW$210,28,FALSE)),0,VLOOKUP($A188,'[1]TOAD Data'!$B$3:$AW$210,28,FALSE))</f>
        <v>49550</v>
      </c>
      <c r="O188" s="39">
        <f>IF(ISNA(VLOOKUP($A188,'[1]TOAD Data'!$B$3:$AW$210,30,FALSE)),0,VLOOKUP($A188,'[1]TOAD Data'!$B$3:$AW$210,30,FALSE))</f>
        <v>0</v>
      </c>
      <c r="P188" s="36">
        <f>IF(ISNA(VLOOKUP($A188,'[1]TOAD Data'!$B$3:$AW$210,31,FALSE)),0,VLOOKUP($A188,'[1]TOAD Data'!$B$3:$AW$210,31,FALSE))</f>
        <v>0</v>
      </c>
      <c r="Q188" s="38">
        <f>IF(ISNA(VLOOKUP($A188,'[1]TOAD Data'!$B$3:$AW$210,33,FALSE)),0,VLOOKUP($A188,'[1]TOAD Data'!$B$3:$AW$210,33,FALSE))</f>
        <v>10</v>
      </c>
      <c r="R188" s="36">
        <f>IF(ISNA(VLOOKUP($A188,'[1]TOAD Data'!$B$3:$AW$210,34,FALSE)),0,VLOOKUP($A188,'[1]TOAD Data'!$B$3:$AW$210,34,FALSE))</f>
        <v>48373.43</v>
      </c>
      <c r="S188" s="38">
        <f>IF(ISNA(VLOOKUP($A188,'[1]TOAD Data'!$B$3:$AW$210,38,FALSE)),0,VLOOKUP($A188,'[1]TOAD Data'!$B$3:$AW$210,38,FALSE))</f>
        <v>10</v>
      </c>
      <c r="T188" s="36">
        <f>IF(ISNA(VLOOKUP($A188,'[1]TOAD Data'!$B$3:$AW$210,39,FALSE)),0,VLOOKUP($A188,'[1]TOAD Data'!$B$3:$AW$210,39,FALSE))</f>
        <v>48373.43</v>
      </c>
      <c r="U188" s="38">
        <f>IF(ISNA(VLOOKUP($A188,'[1]TOAD Data'!$B$3:$AW$210,41,FALSE)),0,VLOOKUP($A188,'[1]TOAD Data'!$B$3:$AW$210,41,FALSE))</f>
        <v>11.04</v>
      </c>
      <c r="V188" s="36">
        <f>IF(ISNA(VLOOKUP($A188,'[1]TOAD Data'!$B$3:$AW$210,42,FALSE)),0,VLOOKUP($A188,'[1]TOAD Data'!$B$3:$AW$210,42,FALSE))</f>
        <v>51862.71</v>
      </c>
      <c r="W188" s="38">
        <f>IF(ISNA(VLOOKUP($A188,'[1]TOAD Data'!$B$3:$AW$210,44,FALSE)),0,VLOOKUP($A188,'[1]TOAD Data'!$B$3:$AW$210,44,FALSE))</f>
        <v>1.3</v>
      </c>
      <c r="X188" s="36">
        <f>IF(ISNA(VLOOKUP($A188,'[1]TOAD Data'!$B$3:$AW$210,45,FALSE)),0,VLOOKUP($A188,'[1]TOAD Data'!$B$3:$AW$210,45,FALSE))</f>
        <v>11835.22</v>
      </c>
      <c r="Y188" s="38">
        <f>IF(ISNA(VLOOKUP($A188,'[1]TOAD Data'!$B$3:$AW$210,47,FALSE)),0,VLOOKUP($A188,'[1]TOAD Data'!$B$3:$AW$210,47,FALSE))</f>
        <v>0.11</v>
      </c>
      <c r="Z188" s="36">
        <f>IF(ISNA(VLOOKUP($A188,'[1]TOAD Data'!$B$3:$AW$210,48,FALSE)),0,VLOOKUP($A188,'[1]TOAD Data'!$B$3:$AW$210,48,FALSE))</f>
        <v>24090.91</v>
      </c>
    </row>
    <row r="189" spans="1:26" s="18" customFormat="1" ht="12.75">
      <c r="A189" s="31">
        <v>304</v>
      </c>
      <c r="B189" s="33" t="str">
        <f>VLOOKUP(A189,'[2]Table 19'!$A$7:$B$230,2,FALSE)</f>
        <v>Massanutten Technical Center</v>
      </c>
      <c r="C189" s="35">
        <f>IF(ISNA(VLOOKUP($A189,'[1]TOAD Data'!$B$3:$AW$210,8,FALSE)),0,VLOOKUP($A189,'[1]TOAD Data'!$B$3:$AW$210,8,FALSE))</f>
        <v>0</v>
      </c>
      <c r="D189" s="36">
        <f>IF(ISNA(VLOOKUP($A189,'[1]TOAD Data'!$B$3:$AW$210,9,FALSE)),0,VLOOKUP($A189,'[1]TOAD Data'!$B$3:$AW$210,9,FALSE))</f>
        <v>0</v>
      </c>
      <c r="E189" s="35">
        <f>IF(ISNA(VLOOKUP($A189,'[1]TOAD Data'!$B$3:$AW$210,11,FALSE)),0,VLOOKUP($A189,'[1]TOAD Data'!$B$3:$AW$210,11,FALSE))</f>
        <v>1</v>
      </c>
      <c r="F189" s="36">
        <f>IF(ISNA(VLOOKUP($A189,'[1]TOAD Data'!$B$3:$AW$210,12,FALSE)),0,VLOOKUP($A189,'[1]TOAD Data'!$B$3:$AW$210,12,FALSE))</f>
        <v>100245</v>
      </c>
      <c r="G189" s="37">
        <f>IF(ISNA(VLOOKUP(A189,'[1]TOAD Data'!$B$3:$R$210,16,FALSE)),0,VLOOKUP(A189,'[1]TOAD Data'!$B$3:$R$210,16,FALSE))</f>
        <v>1</v>
      </c>
      <c r="H189" s="36">
        <f>IF(ISNA(VLOOKUP(A189,'[1]TOAD Data'!$B$3:$R$210,17,FALSE)),0,VLOOKUP(A189,'[1]TOAD Data'!$B$3:$R$210,17,FALSE))</f>
        <v>100245</v>
      </c>
      <c r="I189" s="38">
        <f>IF(ISNA(VLOOKUP($A189,'[1]TOAD Data'!$B$3:$T$210,19,FALSE)),0,VLOOKUP($A189,'[1]TOAD Data'!$B$3:$T$210,19,FALSE))</f>
        <v>0</v>
      </c>
      <c r="J189" s="36">
        <f>IF(ISNA(VLOOKUP($A189,'[1]TOAD Data'!$B$3:$U$210,20,FALSE)),0,VLOOKUP($A189,'[1]TOAD Data'!$B$3:$U$210,20,FALSE))</f>
        <v>0</v>
      </c>
      <c r="K189" s="38">
        <f>IF(ISNA(VLOOKUP($A189,'[1]TOAD Data'!$B$3:$AW$210,22,FALSE)),0,VLOOKUP($A189,'[1]TOAD Data'!$B$3:$AW$210,22,FALSE))</f>
        <v>2</v>
      </c>
      <c r="L189" s="36">
        <f>IF(ISNA(VLOOKUP($A189,'[1]TOAD Data'!$B$3:$AW$210,23,FALSE)),0,VLOOKUP($A189,'[1]TOAD Data'!$B$3:$AW$210,23,FALSE))</f>
        <v>75817.09</v>
      </c>
      <c r="M189" s="38">
        <f>IF(ISNA(VLOOKUP($A189,'[1]TOAD Data'!$B$3:$AW$210,27,FALSE)),0,VLOOKUP($A189,'[1]TOAD Data'!$B$3:$AW$210,27,FALSE))</f>
        <v>2</v>
      </c>
      <c r="N189" s="36">
        <f>IF(ISNA(VLOOKUP($A189,'[1]TOAD Data'!$B$3:$AW$210,28,FALSE)),0,VLOOKUP($A189,'[1]TOAD Data'!$B$3:$AW$210,28,FALSE))</f>
        <v>75817.09</v>
      </c>
      <c r="O189" s="39">
        <f>IF(ISNA(VLOOKUP($A189,'[1]TOAD Data'!$B$3:$AW$210,30,FALSE)),0,VLOOKUP($A189,'[1]TOAD Data'!$B$3:$AW$210,30,FALSE))</f>
        <v>0</v>
      </c>
      <c r="P189" s="36">
        <f>IF(ISNA(VLOOKUP($A189,'[1]TOAD Data'!$B$3:$AW$210,31,FALSE)),0,VLOOKUP($A189,'[1]TOAD Data'!$B$3:$AW$210,31,FALSE))</f>
        <v>0</v>
      </c>
      <c r="Q189" s="38">
        <f>IF(ISNA(VLOOKUP($A189,'[1]TOAD Data'!$B$3:$AW$210,33,FALSE)),0,VLOOKUP($A189,'[1]TOAD Data'!$B$3:$AW$210,33,FALSE))</f>
        <v>29</v>
      </c>
      <c r="R189" s="36">
        <f>IF(ISNA(VLOOKUP($A189,'[1]TOAD Data'!$B$3:$AW$210,34,FALSE)),0,VLOOKUP($A189,'[1]TOAD Data'!$B$3:$AW$210,34,FALSE))</f>
        <v>51616.56</v>
      </c>
      <c r="S189" s="38">
        <f>IF(ISNA(VLOOKUP($A189,'[1]TOAD Data'!$B$3:$AW$210,38,FALSE)),0,VLOOKUP($A189,'[1]TOAD Data'!$B$3:$AW$210,38,FALSE))</f>
        <v>29</v>
      </c>
      <c r="T189" s="36">
        <f>IF(ISNA(VLOOKUP($A189,'[1]TOAD Data'!$B$3:$AW$210,39,FALSE)),0,VLOOKUP($A189,'[1]TOAD Data'!$B$3:$AW$210,39,FALSE))</f>
        <v>51616.56</v>
      </c>
      <c r="U189" s="38">
        <f>IF(ISNA(VLOOKUP($A189,'[1]TOAD Data'!$B$3:$AW$210,41,FALSE)),0,VLOOKUP($A189,'[1]TOAD Data'!$B$3:$AW$210,41,FALSE))</f>
        <v>32</v>
      </c>
      <c r="V189" s="36">
        <f>IF(ISNA(VLOOKUP($A189,'[1]TOAD Data'!$B$3:$AW$210,42,FALSE)),0,VLOOKUP($A189,'[1]TOAD Data'!$B$3:$AW$210,42,FALSE))</f>
        <v>54648.74</v>
      </c>
      <c r="W189" s="38">
        <f>IF(ISNA(VLOOKUP($A189,'[1]TOAD Data'!$B$3:$AW$210,44,FALSE)),0,VLOOKUP($A189,'[1]TOAD Data'!$B$3:$AW$210,44,FALSE))</f>
        <v>2</v>
      </c>
      <c r="X189" s="36">
        <f>IF(ISNA(VLOOKUP($A189,'[1]TOAD Data'!$B$3:$AW$210,45,FALSE)),0,VLOOKUP($A189,'[1]TOAD Data'!$B$3:$AW$210,45,FALSE))</f>
        <v>17360.38</v>
      </c>
      <c r="Y189" s="38">
        <f>IF(ISNA(VLOOKUP($A189,'[1]TOAD Data'!$B$3:$AW$210,47,FALSE)),0,VLOOKUP($A189,'[1]TOAD Data'!$B$3:$AW$210,47,FALSE))</f>
        <v>16</v>
      </c>
      <c r="Z189" s="36">
        <f>IF(ISNA(VLOOKUP($A189,'[1]TOAD Data'!$B$3:$AW$210,48,FALSE)),0,VLOOKUP($A189,'[1]TOAD Data'!$B$3:$AW$210,48,FALSE))</f>
        <v>28743.68</v>
      </c>
    </row>
    <row r="190" spans="1:26" s="18" customFormat="1" ht="12.75">
      <c r="A190" s="31">
        <v>306</v>
      </c>
      <c r="B190" s="33" t="str">
        <f>VLOOKUP(A190,'[2]Table 19'!$A$7:$B$230,2,FALSE)</f>
        <v>Valley Vocational Technical Center</v>
      </c>
      <c r="C190" s="35">
        <f>IF(ISNA(VLOOKUP($A190,'[1]TOAD Data'!$B$3:$AW$210,8,FALSE)),0,VLOOKUP($A190,'[1]TOAD Data'!$B$3:$AW$210,8,FALSE))</f>
        <v>0</v>
      </c>
      <c r="D190" s="36">
        <f>IF(ISNA(VLOOKUP($A190,'[1]TOAD Data'!$B$3:$AW$210,9,FALSE)),0,VLOOKUP($A190,'[1]TOAD Data'!$B$3:$AW$210,9,FALSE))</f>
        <v>0</v>
      </c>
      <c r="E190" s="35">
        <f>IF(ISNA(VLOOKUP($A190,'[1]TOAD Data'!$B$3:$AW$210,11,FALSE)),0,VLOOKUP($A190,'[1]TOAD Data'!$B$3:$AW$210,11,FALSE))</f>
        <v>1</v>
      </c>
      <c r="F190" s="36">
        <f>IF(ISNA(VLOOKUP($A190,'[1]TOAD Data'!$B$3:$AW$210,12,FALSE)),0,VLOOKUP($A190,'[1]TOAD Data'!$B$3:$AW$210,12,FALSE))</f>
        <v>89226</v>
      </c>
      <c r="G190" s="37">
        <f>IF(ISNA(VLOOKUP(A190,'[1]TOAD Data'!$B$3:$R$210,16,FALSE)),0,VLOOKUP(A190,'[1]TOAD Data'!$B$3:$R$210,16,FALSE))</f>
        <v>1</v>
      </c>
      <c r="H190" s="36">
        <f>IF(ISNA(VLOOKUP(A190,'[1]TOAD Data'!$B$3:$R$210,17,FALSE)),0,VLOOKUP(A190,'[1]TOAD Data'!$B$3:$R$210,17,FALSE))</f>
        <v>89226</v>
      </c>
      <c r="I190" s="38">
        <f>IF(ISNA(VLOOKUP($A190,'[1]TOAD Data'!$B$3:$T$210,19,FALSE)),0,VLOOKUP($A190,'[1]TOAD Data'!$B$3:$T$210,19,FALSE))</f>
        <v>0</v>
      </c>
      <c r="J190" s="36">
        <f>IF(ISNA(VLOOKUP($A190,'[1]TOAD Data'!$B$3:$U$210,20,FALSE)),0,VLOOKUP($A190,'[1]TOAD Data'!$B$3:$U$210,20,FALSE))</f>
        <v>0</v>
      </c>
      <c r="K190" s="38">
        <f>IF(ISNA(VLOOKUP($A190,'[1]TOAD Data'!$B$3:$AW$210,22,FALSE)),0,VLOOKUP($A190,'[1]TOAD Data'!$B$3:$AW$210,22,FALSE))</f>
        <v>2</v>
      </c>
      <c r="L190" s="36">
        <f>IF(ISNA(VLOOKUP($A190,'[1]TOAD Data'!$B$3:$AW$210,23,FALSE)),0,VLOOKUP($A190,'[1]TOAD Data'!$B$3:$AW$210,23,FALSE))</f>
        <v>70577.53</v>
      </c>
      <c r="M190" s="38">
        <f>IF(ISNA(VLOOKUP($A190,'[1]TOAD Data'!$B$3:$AW$210,27,FALSE)),0,VLOOKUP($A190,'[1]TOAD Data'!$B$3:$AW$210,27,FALSE))</f>
        <v>2</v>
      </c>
      <c r="N190" s="36">
        <f>IF(ISNA(VLOOKUP($A190,'[1]TOAD Data'!$B$3:$AW$210,28,FALSE)),0,VLOOKUP($A190,'[1]TOAD Data'!$B$3:$AW$210,28,FALSE))</f>
        <v>70577.53</v>
      </c>
      <c r="O190" s="39">
        <f>IF(ISNA(VLOOKUP($A190,'[1]TOAD Data'!$B$3:$AW$210,30,FALSE)),0,VLOOKUP($A190,'[1]TOAD Data'!$B$3:$AW$210,30,FALSE))</f>
        <v>0</v>
      </c>
      <c r="P190" s="36">
        <f>IF(ISNA(VLOOKUP($A190,'[1]TOAD Data'!$B$3:$AW$210,31,FALSE)),0,VLOOKUP($A190,'[1]TOAD Data'!$B$3:$AW$210,31,FALSE))</f>
        <v>0</v>
      </c>
      <c r="Q190" s="38">
        <f>IF(ISNA(VLOOKUP($A190,'[1]TOAD Data'!$B$3:$AW$210,33,FALSE)),0,VLOOKUP($A190,'[1]TOAD Data'!$B$3:$AW$210,33,FALSE))</f>
        <v>24.5</v>
      </c>
      <c r="R190" s="36">
        <f>IF(ISNA(VLOOKUP($A190,'[1]TOAD Data'!$B$3:$AW$210,34,FALSE)),0,VLOOKUP($A190,'[1]TOAD Data'!$B$3:$AW$210,34,FALSE))</f>
        <v>51674.27</v>
      </c>
      <c r="S190" s="38">
        <f>IF(ISNA(VLOOKUP($A190,'[1]TOAD Data'!$B$3:$AW$210,38,FALSE)),0,VLOOKUP($A190,'[1]TOAD Data'!$B$3:$AW$210,38,FALSE))</f>
        <v>24.5</v>
      </c>
      <c r="T190" s="36">
        <f>IF(ISNA(VLOOKUP($A190,'[1]TOAD Data'!$B$3:$AW$210,39,FALSE)),0,VLOOKUP($A190,'[1]TOAD Data'!$B$3:$AW$210,39,FALSE))</f>
        <v>51674.27</v>
      </c>
      <c r="U190" s="38">
        <f>IF(ISNA(VLOOKUP($A190,'[1]TOAD Data'!$B$3:$AW$210,41,FALSE)),0,VLOOKUP($A190,'[1]TOAD Data'!$B$3:$AW$210,41,FALSE))</f>
        <v>27.5</v>
      </c>
      <c r="V190" s="36">
        <f>IF(ISNA(VLOOKUP($A190,'[1]TOAD Data'!$B$3:$AW$210,42,FALSE)),0,VLOOKUP($A190,'[1]TOAD Data'!$B$3:$AW$210,42,FALSE))</f>
        <v>54414.57</v>
      </c>
      <c r="W190" s="38">
        <f>IF(ISNA(VLOOKUP($A190,'[1]TOAD Data'!$B$3:$AW$210,44,FALSE)),0,VLOOKUP($A190,'[1]TOAD Data'!$B$3:$AW$210,44,FALSE))</f>
        <v>0</v>
      </c>
      <c r="X190" s="36">
        <f>IF(ISNA(VLOOKUP($A190,'[1]TOAD Data'!$B$3:$AW$210,45,FALSE)),0,VLOOKUP($A190,'[1]TOAD Data'!$B$3:$AW$210,45,FALSE))</f>
        <v>0</v>
      </c>
      <c r="Y190" s="38">
        <f>IF(ISNA(VLOOKUP($A190,'[1]TOAD Data'!$B$3:$AW$210,47,FALSE)),0,VLOOKUP($A190,'[1]TOAD Data'!$B$3:$AW$210,47,FALSE))</f>
        <v>13.46</v>
      </c>
      <c r="Z190" s="36">
        <f>IF(ISNA(VLOOKUP($A190,'[1]TOAD Data'!$B$3:$AW$210,48,FALSE)),0,VLOOKUP($A190,'[1]TOAD Data'!$B$3:$AW$210,48,FALSE))</f>
        <v>35527.68</v>
      </c>
    </row>
    <row r="191" spans="1:26" s="18" customFormat="1" ht="12.75">
      <c r="A191" s="31">
        <v>307</v>
      </c>
      <c r="B191" s="33" t="str">
        <f>VLOOKUP(A191,'[2]Table 19'!$A$7:$B$230,2,FALSE)</f>
        <v>New Horizons Technical Center</v>
      </c>
      <c r="C191" s="35">
        <f>IF(ISNA(VLOOKUP($A191,'[1]TOAD Data'!$B$3:$AW$210,8,FALSE)),0,VLOOKUP($A191,'[1]TOAD Data'!$B$3:$AW$210,8,FALSE))</f>
        <v>0</v>
      </c>
      <c r="D191" s="36">
        <f>IF(ISNA(VLOOKUP($A191,'[1]TOAD Data'!$B$3:$AW$210,9,FALSE)),0,VLOOKUP($A191,'[1]TOAD Data'!$B$3:$AW$210,9,FALSE))</f>
        <v>0</v>
      </c>
      <c r="E191" s="35">
        <f>IF(ISNA(VLOOKUP($A191,'[1]TOAD Data'!$B$3:$AW$210,11,FALSE)),0,VLOOKUP($A191,'[1]TOAD Data'!$B$3:$AW$210,11,FALSE))</f>
        <v>2.5</v>
      </c>
      <c r="F191" s="36">
        <f>IF(ISNA(VLOOKUP($A191,'[1]TOAD Data'!$B$3:$AW$210,12,FALSE)),0,VLOOKUP($A191,'[1]TOAD Data'!$B$3:$AW$210,12,FALSE))</f>
        <v>88748</v>
      </c>
      <c r="G191" s="37">
        <f>IF(ISNA(VLOOKUP(A191,'[1]TOAD Data'!$B$3:$R$210,16,FALSE)),0,VLOOKUP(A191,'[1]TOAD Data'!$B$3:$R$210,16,FALSE))</f>
        <v>2.5</v>
      </c>
      <c r="H191" s="36">
        <f>IF(ISNA(VLOOKUP(A191,'[1]TOAD Data'!$B$3:$R$210,17,FALSE)),0,VLOOKUP(A191,'[1]TOAD Data'!$B$3:$R$210,17,FALSE))</f>
        <v>88748</v>
      </c>
      <c r="I191" s="38">
        <f>IF(ISNA(VLOOKUP($A191,'[1]TOAD Data'!$B$3:$T$210,19,FALSE)),0,VLOOKUP($A191,'[1]TOAD Data'!$B$3:$T$210,19,FALSE))</f>
        <v>0</v>
      </c>
      <c r="J191" s="36">
        <f>IF(ISNA(VLOOKUP($A191,'[1]TOAD Data'!$B$3:$U$210,20,FALSE)),0,VLOOKUP($A191,'[1]TOAD Data'!$B$3:$U$210,20,FALSE))</f>
        <v>0</v>
      </c>
      <c r="K191" s="38">
        <f>IF(ISNA(VLOOKUP($A191,'[1]TOAD Data'!$B$3:$AW$210,22,FALSE)),0,VLOOKUP($A191,'[1]TOAD Data'!$B$3:$AW$210,22,FALSE))</f>
        <v>0.75</v>
      </c>
      <c r="L191" s="36">
        <f>IF(ISNA(VLOOKUP($A191,'[1]TOAD Data'!$B$3:$AW$210,23,FALSE)),0,VLOOKUP($A191,'[1]TOAD Data'!$B$3:$AW$210,23,FALSE))</f>
        <v>65405.33</v>
      </c>
      <c r="M191" s="38">
        <f>IF(ISNA(VLOOKUP($A191,'[1]TOAD Data'!$B$3:$AW$210,27,FALSE)),0,VLOOKUP($A191,'[1]TOAD Data'!$B$3:$AW$210,27,FALSE))</f>
        <v>0.75</v>
      </c>
      <c r="N191" s="36">
        <f>IF(ISNA(VLOOKUP($A191,'[1]TOAD Data'!$B$3:$AW$210,28,FALSE)),0,VLOOKUP($A191,'[1]TOAD Data'!$B$3:$AW$210,28,FALSE))</f>
        <v>65405.33</v>
      </c>
      <c r="O191" s="39">
        <f>IF(ISNA(VLOOKUP($A191,'[1]TOAD Data'!$B$3:$AW$210,30,FALSE)),0,VLOOKUP($A191,'[1]TOAD Data'!$B$3:$AW$210,30,FALSE))</f>
        <v>0</v>
      </c>
      <c r="P191" s="36">
        <f>IF(ISNA(VLOOKUP($A191,'[1]TOAD Data'!$B$3:$AW$210,31,FALSE)),0,VLOOKUP($A191,'[1]TOAD Data'!$B$3:$AW$210,31,FALSE))</f>
        <v>0</v>
      </c>
      <c r="Q191" s="38">
        <f>IF(ISNA(VLOOKUP($A191,'[1]TOAD Data'!$B$3:$AW$210,33,FALSE)),0,VLOOKUP($A191,'[1]TOAD Data'!$B$3:$AW$210,33,FALSE))</f>
        <v>23.5</v>
      </c>
      <c r="R191" s="36">
        <f>IF(ISNA(VLOOKUP($A191,'[1]TOAD Data'!$B$3:$AW$210,34,FALSE)),0,VLOOKUP($A191,'[1]TOAD Data'!$B$3:$AW$210,34,FALSE))</f>
        <v>53346.89</v>
      </c>
      <c r="S191" s="38">
        <f>IF(ISNA(VLOOKUP($A191,'[1]TOAD Data'!$B$3:$AW$210,38,FALSE)),0,VLOOKUP($A191,'[1]TOAD Data'!$B$3:$AW$210,38,FALSE))</f>
        <v>23.5</v>
      </c>
      <c r="T191" s="36">
        <f>IF(ISNA(VLOOKUP($A191,'[1]TOAD Data'!$B$3:$AW$210,39,FALSE)),0,VLOOKUP($A191,'[1]TOAD Data'!$B$3:$AW$210,39,FALSE))</f>
        <v>53346.89</v>
      </c>
      <c r="U191" s="38">
        <f>IF(ISNA(VLOOKUP($A191,'[1]TOAD Data'!$B$3:$AW$210,41,FALSE)),0,VLOOKUP($A191,'[1]TOAD Data'!$B$3:$AW$210,41,FALSE))</f>
        <v>26.75</v>
      </c>
      <c r="V191" s="36">
        <f>IF(ISNA(VLOOKUP($A191,'[1]TOAD Data'!$B$3:$AW$210,42,FALSE)),0,VLOOKUP($A191,'[1]TOAD Data'!$B$3:$AW$210,42,FALSE))</f>
        <v>56993.5</v>
      </c>
      <c r="W191" s="38">
        <f>IF(ISNA(VLOOKUP($A191,'[1]TOAD Data'!$B$3:$AW$210,44,FALSE)),0,VLOOKUP($A191,'[1]TOAD Data'!$B$3:$AW$210,44,FALSE))</f>
        <v>0</v>
      </c>
      <c r="X191" s="36">
        <f>IF(ISNA(VLOOKUP($A191,'[1]TOAD Data'!$B$3:$AW$210,45,FALSE)),0,VLOOKUP($A191,'[1]TOAD Data'!$B$3:$AW$210,45,FALSE))</f>
        <v>0</v>
      </c>
      <c r="Y191" s="38">
        <f>IF(ISNA(VLOOKUP($A191,'[1]TOAD Data'!$B$3:$AW$210,47,FALSE)),0,VLOOKUP($A191,'[1]TOAD Data'!$B$3:$AW$210,47,FALSE))</f>
        <v>6</v>
      </c>
      <c r="Z191" s="36">
        <f>IF(ISNA(VLOOKUP($A191,'[1]TOAD Data'!$B$3:$AW$210,48,FALSE)),0,VLOOKUP($A191,'[1]TOAD Data'!$B$3:$AW$210,48,FALSE))</f>
        <v>29329.5</v>
      </c>
    </row>
    <row r="192" spans="1:26" s="18" customFormat="1" ht="12.75">
      <c r="A192" s="31">
        <v>308</v>
      </c>
      <c r="B192" s="33" t="str">
        <f>VLOOKUP(A192,'[2]Table 19'!$A$7:$B$230,2,FALSE)</f>
        <v>Pruden Center for Industry and Technology</v>
      </c>
      <c r="C192" s="35">
        <f>IF(ISNA(VLOOKUP($A192,'[1]TOAD Data'!$B$3:$AW$210,8,FALSE)),0,VLOOKUP($A192,'[1]TOAD Data'!$B$3:$AW$210,8,FALSE))</f>
        <v>0</v>
      </c>
      <c r="D192" s="36">
        <f>IF(ISNA(VLOOKUP($A192,'[1]TOAD Data'!$B$3:$AW$210,9,FALSE)),0,VLOOKUP($A192,'[1]TOAD Data'!$B$3:$AW$210,9,FALSE))</f>
        <v>0</v>
      </c>
      <c r="E192" s="35">
        <f>IF(ISNA(VLOOKUP($A192,'[1]TOAD Data'!$B$3:$AW$210,11,FALSE)),0,VLOOKUP($A192,'[1]TOAD Data'!$B$3:$AW$210,11,FALSE))</f>
        <v>1</v>
      </c>
      <c r="F192" s="36">
        <f>IF(ISNA(VLOOKUP($A192,'[1]TOAD Data'!$B$3:$AW$210,12,FALSE)),0,VLOOKUP($A192,'[1]TOAD Data'!$B$3:$AW$210,12,FALSE))</f>
        <v>99447</v>
      </c>
      <c r="G192" s="37">
        <f>IF(ISNA(VLOOKUP(A192,'[1]TOAD Data'!$B$3:$R$210,16,FALSE)),0,VLOOKUP(A192,'[1]TOAD Data'!$B$3:$R$210,16,FALSE))</f>
        <v>1</v>
      </c>
      <c r="H192" s="36">
        <f>IF(ISNA(VLOOKUP(A192,'[1]TOAD Data'!$B$3:$R$210,17,FALSE)),0,VLOOKUP(A192,'[1]TOAD Data'!$B$3:$R$210,17,FALSE))</f>
        <v>99447</v>
      </c>
      <c r="I192" s="38">
        <f>IF(ISNA(VLOOKUP($A192,'[1]TOAD Data'!$B$3:$T$210,19,FALSE)),0,VLOOKUP($A192,'[1]TOAD Data'!$B$3:$T$210,19,FALSE))</f>
        <v>0</v>
      </c>
      <c r="J192" s="36">
        <f>IF(ISNA(VLOOKUP($A192,'[1]TOAD Data'!$B$3:$U$210,20,FALSE)),0,VLOOKUP($A192,'[1]TOAD Data'!$B$3:$U$210,20,FALSE))</f>
        <v>0</v>
      </c>
      <c r="K192" s="38">
        <f>IF(ISNA(VLOOKUP($A192,'[1]TOAD Data'!$B$3:$AW$210,22,FALSE)),0,VLOOKUP($A192,'[1]TOAD Data'!$B$3:$AW$210,22,FALSE))</f>
        <v>1</v>
      </c>
      <c r="L192" s="36">
        <f>IF(ISNA(VLOOKUP($A192,'[1]TOAD Data'!$B$3:$AW$210,23,FALSE)),0,VLOOKUP($A192,'[1]TOAD Data'!$B$3:$AW$210,23,FALSE))</f>
        <v>72171</v>
      </c>
      <c r="M192" s="38">
        <f>IF(ISNA(VLOOKUP($A192,'[1]TOAD Data'!$B$3:$AW$210,27,FALSE)),0,VLOOKUP($A192,'[1]TOAD Data'!$B$3:$AW$210,27,FALSE))</f>
        <v>1</v>
      </c>
      <c r="N192" s="36">
        <f>IF(ISNA(VLOOKUP($A192,'[1]TOAD Data'!$B$3:$AW$210,28,FALSE)),0,VLOOKUP($A192,'[1]TOAD Data'!$B$3:$AW$210,28,FALSE))</f>
        <v>72171</v>
      </c>
      <c r="O192" s="39">
        <f>IF(ISNA(VLOOKUP($A192,'[1]TOAD Data'!$B$3:$AW$210,30,FALSE)),0,VLOOKUP($A192,'[1]TOAD Data'!$B$3:$AW$210,30,FALSE))</f>
        <v>0</v>
      </c>
      <c r="P192" s="36">
        <f>IF(ISNA(VLOOKUP($A192,'[1]TOAD Data'!$B$3:$AW$210,31,FALSE)),0,VLOOKUP($A192,'[1]TOAD Data'!$B$3:$AW$210,31,FALSE))</f>
        <v>0</v>
      </c>
      <c r="Q192" s="38">
        <f>IF(ISNA(VLOOKUP($A192,'[1]TOAD Data'!$B$3:$AW$210,33,FALSE)),0,VLOOKUP($A192,'[1]TOAD Data'!$B$3:$AW$210,33,FALSE))</f>
        <v>18</v>
      </c>
      <c r="R192" s="36">
        <f>IF(ISNA(VLOOKUP($A192,'[1]TOAD Data'!$B$3:$AW$210,34,FALSE)),0,VLOOKUP($A192,'[1]TOAD Data'!$B$3:$AW$210,34,FALSE))</f>
        <v>47612.35</v>
      </c>
      <c r="S192" s="38">
        <f>IF(ISNA(VLOOKUP($A192,'[1]TOAD Data'!$B$3:$AW$210,38,FALSE)),0,VLOOKUP($A192,'[1]TOAD Data'!$B$3:$AW$210,38,FALSE))</f>
        <v>18</v>
      </c>
      <c r="T192" s="36">
        <f>IF(ISNA(VLOOKUP($A192,'[1]TOAD Data'!$B$3:$AW$210,39,FALSE)),0,VLOOKUP($A192,'[1]TOAD Data'!$B$3:$AW$210,39,FALSE))</f>
        <v>47612.35</v>
      </c>
      <c r="U192" s="38">
        <f>IF(ISNA(VLOOKUP($A192,'[1]TOAD Data'!$B$3:$AW$210,41,FALSE)),0,VLOOKUP($A192,'[1]TOAD Data'!$B$3:$AW$210,41,FALSE))</f>
        <v>20</v>
      </c>
      <c r="V192" s="36">
        <f>IF(ISNA(VLOOKUP($A192,'[1]TOAD Data'!$B$3:$AW$210,42,FALSE)),0,VLOOKUP($A192,'[1]TOAD Data'!$B$3:$AW$210,42,FALSE))</f>
        <v>51432.02</v>
      </c>
      <c r="W192" s="38">
        <f>IF(ISNA(VLOOKUP($A192,'[1]TOAD Data'!$B$3:$AW$210,44,FALSE)),0,VLOOKUP($A192,'[1]TOAD Data'!$B$3:$AW$210,44,FALSE))</f>
        <v>0</v>
      </c>
      <c r="X192" s="36">
        <f>IF(ISNA(VLOOKUP($A192,'[1]TOAD Data'!$B$3:$AW$210,45,FALSE)),0,VLOOKUP($A192,'[1]TOAD Data'!$B$3:$AW$210,45,FALSE))</f>
        <v>0</v>
      </c>
      <c r="Y192" s="38">
        <f>IF(ISNA(VLOOKUP($A192,'[1]TOAD Data'!$B$3:$AW$210,47,FALSE)),0,VLOOKUP($A192,'[1]TOAD Data'!$B$3:$AW$210,47,FALSE))</f>
        <v>19</v>
      </c>
      <c r="Z192" s="36">
        <f>IF(ISNA(VLOOKUP($A192,'[1]TOAD Data'!$B$3:$AW$210,48,FALSE)),0,VLOOKUP($A192,'[1]TOAD Data'!$B$3:$AW$210,48,FALSE))</f>
        <v>10539.09</v>
      </c>
    </row>
    <row r="193" spans="1:26" s="18" customFormat="1" ht="12.75">
      <c r="A193" s="31">
        <v>309</v>
      </c>
      <c r="B193" s="33" t="str">
        <f>VLOOKUP(A193,'[2]Table 19'!$A$7:$B$230,2,FALSE)</f>
        <v>Rowanty Vocational Technical Center</v>
      </c>
      <c r="C193" s="35">
        <f>IF(ISNA(VLOOKUP($A193,'[1]TOAD Data'!$B$3:$AW$210,8,FALSE)),0,VLOOKUP($A193,'[1]TOAD Data'!$B$3:$AW$210,8,FALSE))</f>
        <v>0</v>
      </c>
      <c r="D193" s="36">
        <f>IF(ISNA(VLOOKUP($A193,'[1]TOAD Data'!$B$3:$AW$210,9,FALSE)),0,VLOOKUP($A193,'[1]TOAD Data'!$B$3:$AW$210,9,FALSE))</f>
        <v>0</v>
      </c>
      <c r="E193" s="35">
        <f>IF(ISNA(VLOOKUP($A193,'[1]TOAD Data'!$B$3:$AW$210,11,FALSE)),0,VLOOKUP($A193,'[1]TOAD Data'!$B$3:$AW$210,11,FALSE))</f>
        <v>1</v>
      </c>
      <c r="F193" s="36">
        <f>IF(ISNA(VLOOKUP($A193,'[1]TOAD Data'!$B$3:$AW$210,12,FALSE)),0,VLOOKUP($A193,'[1]TOAD Data'!$B$3:$AW$210,12,FALSE))</f>
        <v>111565.77</v>
      </c>
      <c r="G193" s="37">
        <f>IF(ISNA(VLOOKUP(A193,'[1]TOAD Data'!$B$3:$R$210,16,FALSE)),0,VLOOKUP(A193,'[1]TOAD Data'!$B$3:$R$210,16,FALSE))</f>
        <v>1</v>
      </c>
      <c r="H193" s="36">
        <f>IF(ISNA(VLOOKUP(A193,'[1]TOAD Data'!$B$3:$R$210,17,FALSE)),0,VLOOKUP(A193,'[1]TOAD Data'!$B$3:$R$210,17,FALSE))</f>
        <v>111565.77</v>
      </c>
      <c r="I193" s="38">
        <f>IF(ISNA(VLOOKUP($A193,'[1]TOAD Data'!$B$3:$T$210,19,FALSE)),0,VLOOKUP($A193,'[1]TOAD Data'!$B$3:$T$210,19,FALSE))</f>
        <v>0</v>
      </c>
      <c r="J193" s="36">
        <f>IF(ISNA(VLOOKUP($A193,'[1]TOAD Data'!$B$3:$U$210,20,FALSE)),0,VLOOKUP($A193,'[1]TOAD Data'!$B$3:$U$210,20,FALSE))</f>
        <v>0</v>
      </c>
      <c r="K193" s="38">
        <f>IF(ISNA(VLOOKUP($A193,'[1]TOAD Data'!$B$3:$AW$210,22,FALSE)),0,VLOOKUP($A193,'[1]TOAD Data'!$B$3:$AW$210,22,FALSE))</f>
        <v>0</v>
      </c>
      <c r="L193" s="36">
        <f>IF(ISNA(VLOOKUP($A193,'[1]TOAD Data'!$B$3:$AW$210,23,FALSE)),0,VLOOKUP($A193,'[1]TOAD Data'!$B$3:$AW$210,23,FALSE))</f>
        <v>0</v>
      </c>
      <c r="M193" s="38">
        <f>IF(ISNA(VLOOKUP($A193,'[1]TOAD Data'!$B$3:$AW$210,27,FALSE)),0,VLOOKUP($A193,'[1]TOAD Data'!$B$3:$AW$210,27,FALSE))</f>
        <v>0</v>
      </c>
      <c r="N193" s="36">
        <f>IF(ISNA(VLOOKUP($A193,'[1]TOAD Data'!$B$3:$AW$210,28,FALSE)),0,VLOOKUP($A193,'[1]TOAD Data'!$B$3:$AW$210,28,FALSE))</f>
        <v>0</v>
      </c>
      <c r="O193" s="39">
        <f>IF(ISNA(VLOOKUP($A193,'[1]TOAD Data'!$B$3:$AW$210,30,FALSE)),0,VLOOKUP($A193,'[1]TOAD Data'!$B$3:$AW$210,30,FALSE))</f>
        <v>0</v>
      </c>
      <c r="P193" s="36">
        <f>IF(ISNA(VLOOKUP($A193,'[1]TOAD Data'!$B$3:$AW$210,31,FALSE)),0,VLOOKUP($A193,'[1]TOAD Data'!$B$3:$AW$210,31,FALSE))</f>
        <v>0</v>
      </c>
      <c r="Q193" s="38">
        <f>IF(ISNA(VLOOKUP($A193,'[1]TOAD Data'!$B$3:$AW$210,33,FALSE)),0,VLOOKUP($A193,'[1]TOAD Data'!$B$3:$AW$210,33,FALSE))</f>
        <v>11.5</v>
      </c>
      <c r="R193" s="36">
        <f>IF(ISNA(VLOOKUP($A193,'[1]TOAD Data'!$B$3:$AW$210,34,FALSE)),0,VLOOKUP($A193,'[1]TOAD Data'!$B$3:$AW$210,34,FALSE))</f>
        <v>47785.11</v>
      </c>
      <c r="S193" s="38">
        <f>IF(ISNA(VLOOKUP($A193,'[1]TOAD Data'!$B$3:$AW$210,38,FALSE)),0,VLOOKUP($A193,'[1]TOAD Data'!$B$3:$AW$210,38,FALSE))</f>
        <v>11.5</v>
      </c>
      <c r="T193" s="36">
        <f>IF(ISNA(VLOOKUP($A193,'[1]TOAD Data'!$B$3:$AW$210,39,FALSE)),0,VLOOKUP($A193,'[1]TOAD Data'!$B$3:$AW$210,39,FALSE))</f>
        <v>47785.11</v>
      </c>
      <c r="U193" s="38">
        <f>IF(ISNA(VLOOKUP($A193,'[1]TOAD Data'!$B$3:$AW$210,41,FALSE)),0,VLOOKUP($A193,'[1]TOAD Data'!$B$3:$AW$210,41,FALSE))</f>
        <v>12.5</v>
      </c>
      <c r="V193" s="36">
        <f>IF(ISNA(VLOOKUP($A193,'[1]TOAD Data'!$B$3:$AW$210,42,FALSE)),0,VLOOKUP($A193,'[1]TOAD Data'!$B$3:$AW$210,42,FALSE))</f>
        <v>52887.56</v>
      </c>
      <c r="W193" s="38">
        <f>IF(ISNA(VLOOKUP($A193,'[1]TOAD Data'!$B$3:$AW$210,44,FALSE)),0,VLOOKUP($A193,'[1]TOAD Data'!$B$3:$AW$210,44,FALSE))</f>
        <v>0</v>
      </c>
      <c r="X193" s="36">
        <f>IF(ISNA(VLOOKUP($A193,'[1]TOAD Data'!$B$3:$AW$210,45,FALSE)),0,VLOOKUP($A193,'[1]TOAD Data'!$B$3:$AW$210,45,FALSE))</f>
        <v>0</v>
      </c>
      <c r="Y193" s="38">
        <f>IF(ISNA(VLOOKUP($A193,'[1]TOAD Data'!$B$3:$AW$210,47,FALSE)),0,VLOOKUP($A193,'[1]TOAD Data'!$B$3:$AW$210,47,FALSE))</f>
        <v>0</v>
      </c>
      <c r="Z193" s="36">
        <f>IF(ISNA(VLOOKUP($A193,'[1]TOAD Data'!$B$3:$AW$210,48,FALSE)),0,VLOOKUP($A193,'[1]TOAD Data'!$B$3:$AW$210,48,FALSE))</f>
        <v>0</v>
      </c>
    </row>
    <row r="194" spans="1:26" s="18" customFormat="1" ht="12.75">
      <c r="A194" s="31">
        <v>310</v>
      </c>
      <c r="B194" s="33" t="str">
        <f>VLOOKUP(A194,'[2]Table 19'!$A$7:$B$230,2,FALSE)</f>
        <v>Northern Neck Technical Center</v>
      </c>
      <c r="C194" s="35">
        <f>IF(ISNA(VLOOKUP($A194,'[1]TOAD Data'!$B$3:$AW$210,8,FALSE)),0,VLOOKUP($A194,'[1]TOAD Data'!$B$3:$AW$210,8,FALSE))</f>
        <v>0</v>
      </c>
      <c r="D194" s="36">
        <f>IF(ISNA(VLOOKUP($A194,'[1]TOAD Data'!$B$3:$AW$210,9,FALSE)),0,VLOOKUP($A194,'[1]TOAD Data'!$B$3:$AW$210,9,FALSE))</f>
        <v>0</v>
      </c>
      <c r="E194" s="35">
        <f>IF(ISNA(VLOOKUP($A194,'[1]TOAD Data'!$B$3:$AW$210,11,FALSE)),0,VLOOKUP($A194,'[1]TOAD Data'!$B$3:$AW$210,11,FALSE))</f>
        <v>1</v>
      </c>
      <c r="F194" s="36">
        <f>IF(ISNA(VLOOKUP($A194,'[1]TOAD Data'!$B$3:$AW$210,12,FALSE)),0,VLOOKUP($A194,'[1]TOAD Data'!$B$3:$AW$210,12,FALSE))</f>
        <v>86783.04</v>
      </c>
      <c r="G194" s="37">
        <f>IF(ISNA(VLOOKUP(A194,'[1]TOAD Data'!$B$3:$R$210,16,FALSE)),0,VLOOKUP(A194,'[1]TOAD Data'!$B$3:$R$210,16,FALSE))</f>
        <v>1</v>
      </c>
      <c r="H194" s="36">
        <f>IF(ISNA(VLOOKUP(A194,'[1]TOAD Data'!$B$3:$R$210,17,FALSE)),0,VLOOKUP(A194,'[1]TOAD Data'!$B$3:$R$210,17,FALSE))</f>
        <v>86783.04</v>
      </c>
      <c r="I194" s="38">
        <f>IF(ISNA(VLOOKUP($A194,'[1]TOAD Data'!$B$3:$T$210,19,FALSE)),0,VLOOKUP($A194,'[1]TOAD Data'!$B$3:$T$210,19,FALSE))</f>
        <v>0</v>
      </c>
      <c r="J194" s="36">
        <f>IF(ISNA(VLOOKUP($A194,'[1]TOAD Data'!$B$3:$U$210,20,FALSE)),0,VLOOKUP($A194,'[1]TOAD Data'!$B$3:$U$210,20,FALSE))</f>
        <v>0</v>
      </c>
      <c r="K194" s="38">
        <f>IF(ISNA(VLOOKUP($A194,'[1]TOAD Data'!$B$3:$AW$210,22,FALSE)),0,VLOOKUP($A194,'[1]TOAD Data'!$B$3:$AW$210,22,FALSE))</f>
        <v>0.25</v>
      </c>
      <c r="L194" s="36">
        <f>IF(ISNA(VLOOKUP($A194,'[1]TOAD Data'!$B$3:$AW$210,23,FALSE)),0,VLOOKUP($A194,'[1]TOAD Data'!$B$3:$AW$210,23,FALSE))</f>
        <v>63123.84</v>
      </c>
      <c r="M194" s="38">
        <f>IF(ISNA(VLOOKUP($A194,'[1]TOAD Data'!$B$3:$AW$210,27,FALSE)),0,VLOOKUP($A194,'[1]TOAD Data'!$B$3:$AW$210,27,FALSE))</f>
        <v>0.25</v>
      </c>
      <c r="N194" s="36">
        <f>IF(ISNA(VLOOKUP($A194,'[1]TOAD Data'!$B$3:$AW$210,28,FALSE)),0,VLOOKUP($A194,'[1]TOAD Data'!$B$3:$AW$210,28,FALSE))</f>
        <v>63123.84</v>
      </c>
      <c r="O194" s="39">
        <f>IF(ISNA(VLOOKUP($A194,'[1]TOAD Data'!$B$3:$AW$210,30,FALSE)),0,VLOOKUP($A194,'[1]TOAD Data'!$B$3:$AW$210,30,FALSE))</f>
        <v>0</v>
      </c>
      <c r="P194" s="36">
        <f>IF(ISNA(VLOOKUP($A194,'[1]TOAD Data'!$B$3:$AW$210,31,FALSE)),0,VLOOKUP($A194,'[1]TOAD Data'!$B$3:$AW$210,31,FALSE))</f>
        <v>0</v>
      </c>
      <c r="Q194" s="38">
        <f>IF(ISNA(VLOOKUP($A194,'[1]TOAD Data'!$B$3:$AW$210,33,FALSE)),0,VLOOKUP($A194,'[1]TOAD Data'!$B$3:$AW$210,33,FALSE))</f>
        <v>17.5</v>
      </c>
      <c r="R194" s="36">
        <f>IF(ISNA(VLOOKUP($A194,'[1]TOAD Data'!$B$3:$AW$210,34,FALSE)),0,VLOOKUP($A194,'[1]TOAD Data'!$B$3:$AW$210,34,FALSE))</f>
        <v>46250.37</v>
      </c>
      <c r="S194" s="38">
        <f>IF(ISNA(VLOOKUP($A194,'[1]TOAD Data'!$B$3:$AW$210,38,FALSE)),0,VLOOKUP($A194,'[1]TOAD Data'!$B$3:$AW$210,38,FALSE))</f>
        <v>17.5</v>
      </c>
      <c r="T194" s="36">
        <f>IF(ISNA(VLOOKUP($A194,'[1]TOAD Data'!$B$3:$AW$210,39,FALSE)),0,VLOOKUP($A194,'[1]TOAD Data'!$B$3:$AW$210,39,FALSE))</f>
        <v>46250.37</v>
      </c>
      <c r="U194" s="38">
        <f>IF(ISNA(VLOOKUP($A194,'[1]TOAD Data'!$B$3:$AW$210,41,FALSE)),0,VLOOKUP($A194,'[1]TOAD Data'!$B$3:$AW$210,41,FALSE))</f>
        <v>18.75</v>
      </c>
      <c r="V194" s="36">
        <f>IF(ISNA(VLOOKUP($A194,'[1]TOAD Data'!$B$3:$AW$210,42,FALSE)),0,VLOOKUP($A194,'[1]TOAD Data'!$B$3:$AW$210,42,FALSE))</f>
        <v>48637.09</v>
      </c>
      <c r="W194" s="38">
        <f>IF(ISNA(VLOOKUP($A194,'[1]TOAD Data'!$B$3:$AW$210,44,FALSE)),0,VLOOKUP($A194,'[1]TOAD Data'!$B$3:$AW$210,44,FALSE))</f>
        <v>0</v>
      </c>
      <c r="X194" s="36">
        <f>IF(ISNA(VLOOKUP($A194,'[1]TOAD Data'!$B$3:$AW$210,45,FALSE)),0,VLOOKUP($A194,'[1]TOAD Data'!$B$3:$AW$210,45,FALSE))</f>
        <v>0</v>
      </c>
      <c r="Y194" s="38">
        <f>IF(ISNA(VLOOKUP($A194,'[1]TOAD Data'!$B$3:$AW$210,47,FALSE)),0,VLOOKUP($A194,'[1]TOAD Data'!$B$3:$AW$210,47,FALSE))</f>
        <v>0</v>
      </c>
      <c r="Z194" s="36">
        <f>IF(ISNA(VLOOKUP($A194,'[1]TOAD Data'!$B$3:$AW$210,48,FALSE)),0,VLOOKUP($A194,'[1]TOAD Data'!$B$3:$AW$210,48,FALSE))</f>
        <v>0</v>
      </c>
    </row>
    <row r="195" spans="1:26" s="18" customFormat="1" ht="12.75">
      <c r="A195" s="31">
        <v>311</v>
      </c>
      <c r="B195" s="33" t="str">
        <f>VLOOKUP(A195,'[2]Table 19'!$A$7:$B$230,2,FALSE)</f>
        <v>Amelia-Nottoway Vocational-Technical Center</v>
      </c>
      <c r="C195" s="35">
        <f>IF(ISNA(VLOOKUP($A195,'[1]TOAD Data'!$B$3:$AW$210,8,FALSE)),0,VLOOKUP($A195,'[1]TOAD Data'!$B$3:$AW$210,8,FALSE))</f>
        <v>0</v>
      </c>
      <c r="D195" s="36">
        <f>IF(ISNA(VLOOKUP($A195,'[1]TOAD Data'!$B$3:$AW$210,9,FALSE)),0,VLOOKUP($A195,'[1]TOAD Data'!$B$3:$AW$210,9,FALSE))</f>
        <v>0</v>
      </c>
      <c r="E195" s="35">
        <f>IF(ISNA(VLOOKUP($A195,'[1]TOAD Data'!$B$3:$AW$210,11,FALSE)),0,VLOOKUP($A195,'[1]TOAD Data'!$B$3:$AW$210,11,FALSE))</f>
        <v>0.6</v>
      </c>
      <c r="F195" s="36">
        <f>IF(ISNA(VLOOKUP($A195,'[1]TOAD Data'!$B$3:$AW$210,12,FALSE)),0,VLOOKUP($A195,'[1]TOAD Data'!$B$3:$AW$210,12,FALSE))</f>
        <v>77000</v>
      </c>
      <c r="G195" s="37">
        <f>IF(ISNA(VLOOKUP(A195,'[1]TOAD Data'!$B$3:$R$210,16,FALSE)),0,VLOOKUP(A195,'[1]TOAD Data'!$B$3:$R$210,16,FALSE))</f>
        <v>0.6</v>
      </c>
      <c r="H195" s="36">
        <f>IF(ISNA(VLOOKUP(A195,'[1]TOAD Data'!$B$3:$R$210,17,FALSE)),0,VLOOKUP(A195,'[1]TOAD Data'!$B$3:$R$210,17,FALSE))</f>
        <v>77000</v>
      </c>
      <c r="I195" s="38">
        <f>IF(ISNA(VLOOKUP($A195,'[1]TOAD Data'!$B$3:$T$210,19,FALSE)),0,VLOOKUP($A195,'[1]TOAD Data'!$B$3:$T$210,19,FALSE))</f>
        <v>0</v>
      </c>
      <c r="J195" s="36">
        <f>IF(ISNA(VLOOKUP($A195,'[1]TOAD Data'!$B$3:$U$210,20,FALSE)),0,VLOOKUP($A195,'[1]TOAD Data'!$B$3:$U$210,20,FALSE))</f>
        <v>0</v>
      </c>
      <c r="K195" s="38">
        <f>IF(ISNA(VLOOKUP($A195,'[1]TOAD Data'!$B$3:$AW$210,22,FALSE)),0,VLOOKUP($A195,'[1]TOAD Data'!$B$3:$AW$210,22,FALSE))</f>
        <v>0</v>
      </c>
      <c r="L195" s="36">
        <f>IF(ISNA(VLOOKUP($A195,'[1]TOAD Data'!$B$3:$AW$210,23,FALSE)),0,VLOOKUP($A195,'[1]TOAD Data'!$B$3:$AW$210,23,FALSE))</f>
        <v>0</v>
      </c>
      <c r="M195" s="38">
        <f>IF(ISNA(VLOOKUP($A195,'[1]TOAD Data'!$B$3:$AW$210,27,FALSE)),0,VLOOKUP($A195,'[1]TOAD Data'!$B$3:$AW$210,27,FALSE))</f>
        <v>0</v>
      </c>
      <c r="N195" s="36">
        <f>IF(ISNA(VLOOKUP($A195,'[1]TOAD Data'!$B$3:$AW$210,28,FALSE)),0,VLOOKUP($A195,'[1]TOAD Data'!$B$3:$AW$210,28,FALSE))</f>
        <v>0</v>
      </c>
      <c r="O195" s="39">
        <f>IF(ISNA(VLOOKUP($A195,'[1]TOAD Data'!$B$3:$AW$210,30,FALSE)),0,VLOOKUP($A195,'[1]TOAD Data'!$B$3:$AW$210,30,FALSE))</f>
        <v>0</v>
      </c>
      <c r="P195" s="36">
        <f>IF(ISNA(VLOOKUP($A195,'[1]TOAD Data'!$B$3:$AW$210,31,FALSE)),0,VLOOKUP($A195,'[1]TOAD Data'!$B$3:$AW$210,31,FALSE))</f>
        <v>0</v>
      </c>
      <c r="Q195" s="38">
        <f>IF(ISNA(VLOOKUP($A195,'[1]TOAD Data'!$B$3:$AW$210,33,FALSE)),0,VLOOKUP($A195,'[1]TOAD Data'!$B$3:$AW$210,33,FALSE))</f>
        <v>2.5</v>
      </c>
      <c r="R195" s="36">
        <f>IF(ISNA(VLOOKUP($A195,'[1]TOAD Data'!$B$3:$AW$210,34,FALSE)),0,VLOOKUP($A195,'[1]TOAD Data'!$B$3:$AW$210,34,FALSE))</f>
        <v>42722.39</v>
      </c>
      <c r="S195" s="38">
        <f>IF(ISNA(VLOOKUP($A195,'[1]TOAD Data'!$B$3:$AW$210,38,FALSE)),0,VLOOKUP($A195,'[1]TOAD Data'!$B$3:$AW$210,38,FALSE))</f>
        <v>2.5</v>
      </c>
      <c r="T195" s="36">
        <f>IF(ISNA(VLOOKUP($A195,'[1]TOAD Data'!$B$3:$AW$210,39,FALSE)),0,VLOOKUP($A195,'[1]TOAD Data'!$B$3:$AW$210,39,FALSE))</f>
        <v>42722.39</v>
      </c>
      <c r="U195" s="38">
        <f>IF(ISNA(VLOOKUP($A195,'[1]TOAD Data'!$B$3:$AW$210,41,FALSE)),0,VLOOKUP($A195,'[1]TOAD Data'!$B$3:$AW$210,41,FALSE))</f>
        <v>3.1</v>
      </c>
      <c r="V195" s="36">
        <f>IF(ISNA(VLOOKUP($A195,'[1]TOAD Data'!$B$3:$AW$210,42,FALSE)),0,VLOOKUP($A195,'[1]TOAD Data'!$B$3:$AW$210,42,FALSE))</f>
        <v>49356.77</v>
      </c>
      <c r="W195" s="38">
        <f>IF(ISNA(VLOOKUP($A195,'[1]TOAD Data'!$B$3:$AW$210,44,FALSE)),0,VLOOKUP($A195,'[1]TOAD Data'!$B$3:$AW$210,44,FALSE))</f>
        <v>0</v>
      </c>
      <c r="X195" s="36">
        <f>IF(ISNA(VLOOKUP($A195,'[1]TOAD Data'!$B$3:$AW$210,45,FALSE)),0,VLOOKUP($A195,'[1]TOAD Data'!$B$3:$AW$210,45,FALSE))</f>
        <v>0</v>
      </c>
      <c r="Y195" s="38">
        <f>IF(ISNA(VLOOKUP($A195,'[1]TOAD Data'!$B$3:$AW$210,47,FALSE)),0,VLOOKUP($A195,'[1]TOAD Data'!$B$3:$AW$210,47,FALSE))</f>
        <v>0.28</v>
      </c>
      <c r="Z195" s="36">
        <f>IF(ISNA(VLOOKUP($A195,'[1]TOAD Data'!$B$3:$AW$210,48,FALSE)),0,VLOOKUP($A195,'[1]TOAD Data'!$B$3:$AW$210,48,FALSE))</f>
        <v>45044.64</v>
      </c>
    </row>
    <row r="196" spans="1:26" s="18" customFormat="1" ht="12.75">
      <c r="A196" s="31">
        <v>313</v>
      </c>
      <c r="B196" s="33" t="str">
        <f>VLOOKUP(A196,'[2]Table 19'!$A$7:$B$230,2,FALSE)</f>
        <v>Bridging Communities Reg Career &amp; Technical Center</v>
      </c>
      <c r="C196" s="35">
        <f>IF(ISNA(VLOOKUP($A196,'[1]TOAD Data'!$B$3:$AW$210,8,FALSE)),0,VLOOKUP($A196,'[1]TOAD Data'!$B$3:$AW$210,8,FALSE))</f>
        <v>0</v>
      </c>
      <c r="D196" s="36">
        <f>IF(ISNA(VLOOKUP($A196,'[1]TOAD Data'!$B$3:$AW$210,9,FALSE)),0,VLOOKUP($A196,'[1]TOAD Data'!$B$3:$AW$210,9,FALSE))</f>
        <v>0</v>
      </c>
      <c r="E196" s="35">
        <f>IF(ISNA(VLOOKUP($A196,'[1]TOAD Data'!$B$3:$AW$210,11,FALSE)),0,VLOOKUP($A196,'[1]TOAD Data'!$B$3:$AW$210,11,FALSE))</f>
        <v>0</v>
      </c>
      <c r="F196" s="36">
        <f>IF(ISNA(VLOOKUP($A196,'[1]TOAD Data'!$B$3:$AW$210,12,FALSE)),0,VLOOKUP($A196,'[1]TOAD Data'!$B$3:$AW$210,12,FALSE))</f>
        <v>0</v>
      </c>
      <c r="G196" s="37">
        <f>IF(ISNA(VLOOKUP(A196,'[1]TOAD Data'!$B$3:$R$210,16,FALSE)),0,VLOOKUP(A196,'[1]TOAD Data'!$B$3:$R$210,16,FALSE))</f>
        <v>0</v>
      </c>
      <c r="H196" s="36">
        <f>IF(ISNA(VLOOKUP(A196,'[1]TOAD Data'!$B$3:$R$210,17,FALSE)),0,VLOOKUP(A196,'[1]TOAD Data'!$B$3:$R$210,17,FALSE))</f>
        <v>0</v>
      </c>
      <c r="I196" s="38">
        <f>IF(ISNA(VLOOKUP($A196,'[1]TOAD Data'!$B$3:$T$210,19,FALSE)),0,VLOOKUP($A196,'[1]TOAD Data'!$B$3:$T$210,19,FALSE))</f>
        <v>0</v>
      </c>
      <c r="J196" s="36">
        <f>IF(ISNA(VLOOKUP($A196,'[1]TOAD Data'!$B$3:$U$210,20,FALSE)),0,VLOOKUP($A196,'[1]TOAD Data'!$B$3:$U$210,20,FALSE))</f>
        <v>0</v>
      </c>
      <c r="K196" s="38">
        <f>IF(ISNA(VLOOKUP($A196,'[1]TOAD Data'!$B$3:$AW$210,22,FALSE)),0,VLOOKUP($A196,'[1]TOAD Data'!$B$3:$AW$210,22,FALSE))</f>
        <v>0</v>
      </c>
      <c r="L196" s="36">
        <f>IF(ISNA(VLOOKUP($A196,'[1]TOAD Data'!$B$3:$AW$210,23,FALSE)),0,VLOOKUP($A196,'[1]TOAD Data'!$B$3:$AW$210,23,FALSE))</f>
        <v>0</v>
      </c>
      <c r="M196" s="38">
        <f>IF(ISNA(VLOOKUP($A196,'[1]TOAD Data'!$B$3:$AW$210,27,FALSE)),0,VLOOKUP($A196,'[1]TOAD Data'!$B$3:$AW$210,27,FALSE))</f>
        <v>0</v>
      </c>
      <c r="N196" s="36">
        <f>IF(ISNA(VLOOKUP($A196,'[1]TOAD Data'!$B$3:$AW$210,28,FALSE)),0,VLOOKUP($A196,'[1]TOAD Data'!$B$3:$AW$210,28,FALSE))</f>
        <v>0</v>
      </c>
      <c r="O196" s="39">
        <f>IF(ISNA(VLOOKUP($A196,'[1]TOAD Data'!$B$3:$AW$210,30,FALSE)),0,VLOOKUP($A196,'[1]TOAD Data'!$B$3:$AW$210,30,FALSE))</f>
        <v>0</v>
      </c>
      <c r="P196" s="36">
        <f>IF(ISNA(VLOOKUP($A196,'[1]TOAD Data'!$B$3:$AW$210,31,FALSE)),0,VLOOKUP($A196,'[1]TOAD Data'!$B$3:$AW$210,31,FALSE))</f>
        <v>0</v>
      </c>
      <c r="Q196" s="38">
        <f>IF(ISNA(VLOOKUP($A196,'[1]TOAD Data'!$B$3:$AW$210,33,FALSE)),0,VLOOKUP($A196,'[1]TOAD Data'!$B$3:$AW$210,33,FALSE))</f>
        <v>6.33</v>
      </c>
      <c r="R196" s="36">
        <f>IF(ISNA(VLOOKUP($A196,'[1]TOAD Data'!$B$3:$AW$210,34,FALSE)),0,VLOOKUP($A196,'[1]TOAD Data'!$B$3:$AW$210,34,FALSE))</f>
        <v>43676.35</v>
      </c>
      <c r="S196" s="38">
        <f>IF(ISNA(VLOOKUP($A196,'[1]TOAD Data'!$B$3:$AW$210,38,FALSE)),0,VLOOKUP($A196,'[1]TOAD Data'!$B$3:$AW$210,38,FALSE))</f>
        <v>6.33</v>
      </c>
      <c r="T196" s="36">
        <f>IF(ISNA(VLOOKUP($A196,'[1]TOAD Data'!$B$3:$AW$210,39,FALSE)),0,VLOOKUP($A196,'[1]TOAD Data'!$B$3:$AW$210,39,FALSE))</f>
        <v>43676.35</v>
      </c>
      <c r="U196" s="38">
        <f>IF(ISNA(VLOOKUP($A196,'[1]TOAD Data'!$B$3:$AW$210,41,FALSE)),0,VLOOKUP($A196,'[1]TOAD Data'!$B$3:$AW$210,41,FALSE))</f>
        <v>6.33</v>
      </c>
      <c r="V196" s="36">
        <f>IF(ISNA(VLOOKUP($A196,'[1]TOAD Data'!$B$3:$AW$210,42,FALSE)),0,VLOOKUP($A196,'[1]TOAD Data'!$B$3:$AW$210,42,FALSE))</f>
        <v>43676.35</v>
      </c>
      <c r="W196" s="38">
        <f>IF(ISNA(VLOOKUP($A196,'[1]TOAD Data'!$B$3:$AW$210,44,FALSE)),0,VLOOKUP($A196,'[1]TOAD Data'!$B$3:$AW$210,44,FALSE))</f>
        <v>0</v>
      </c>
      <c r="X196" s="36">
        <f>IF(ISNA(VLOOKUP($A196,'[1]TOAD Data'!$B$3:$AW$210,45,FALSE)),0,VLOOKUP($A196,'[1]TOAD Data'!$B$3:$AW$210,45,FALSE))</f>
        <v>0</v>
      </c>
      <c r="Y196" s="38">
        <f>IF(ISNA(VLOOKUP($A196,'[1]TOAD Data'!$B$3:$AW$210,47,FALSE)),0,VLOOKUP($A196,'[1]TOAD Data'!$B$3:$AW$210,47,FALSE))</f>
        <v>0</v>
      </c>
      <c r="Z196" s="36">
        <f>IF(ISNA(VLOOKUP($A196,'[1]TOAD Data'!$B$3:$AW$210,48,FALSE)),0,VLOOKUP($A196,'[1]TOAD Data'!$B$3:$AW$210,48,FALSE))</f>
        <v>0</v>
      </c>
    </row>
    <row r="197" spans="1:27" s="18" customFormat="1" ht="12.75">
      <c r="A197" s="31"/>
      <c r="B197" s="33"/>
      <c r="C197" s="40" t="s">
        <v>160</v>
      </c>
      <c r="D197" s="41" t="s">
        <v>160</v>
      </c>
      <c r="E197" s="40" t="s">
        <v>160</v>
      </c>
      <c r="F197" s="41" t="s">
        <v>160</v>
      </c>
      <c r="G197" s="42" t="s">
        <v>160</v>
      </c>
      <c r="H197" s="41" t="s">
        <v>160</v>
      </c>
      <c r="I197" s="42" t="s">
        <v>160</v>
      </c>
      <c r="J197" s="41" t="s">
        <v>160</v>
      </c>
      <c r="K197" s="40" t="s">
        <v>160</v>
      </c>
      <c r="L197" s="41" t="s">
        <v>160</v>
      </c>
      <c r="M197" s="42" t="s">
        <v>160</v>
      </c>
      <c r="N197" s="41" t="s">
        <v>160</v>
      </c>
      <c r="O197" s="40" t="s">
        <v>160</v>
      </c>
      <c r="P197" s="41" t="s">
        <v>160</v>
      </c>
      <c r="Q197" s="40" t="s">
        <v>160</v>
      </c>
      <c r="R197" s="41" t="s">
        <v>160</v>
      </c>
      <c r="S197" s="42" t="s">
        <v>160</v>
      </c>
      <c r="T197" s="41" t="s">
        <v>160</v>
      </c>
      <c r="U197" s="42" t="s">
        <v>160</v>
      </c>
      <c r="V197" s="41" t="s">
        <v>160</v>
      </c>
      <c r="W197" s="42" t="s">
        <v>160</v>
      </c>
      <c r="X197" s="41" t="s">
        <v>160</v>
      </c>
      <c r="Y197" s="42" t="s">
        <v>160</v>
      </c>
      <c r="Z197" s="41" t="s">
        <v>160</v>
      </c>
      <c r="AA197" s="18" t="s">
        <v>160</v>
      </c>
    </row>
    <row r="198" spans="1:26" s="18" customFormat="1" ht="12.75">
      <c r="A198" s="31"/>
      <c r="B198" s="32" t="s">
        <v>162</v>
      </c>
      <c r="C198" s="40"/>
      <c r="D198" s="41" t="s">
        <v>160</v>
      </c>
      <c r="E198" s="40" t="s">
        <v>160</v>
      </c>
      <c r="F198" s="41" t="s">
        <v>160</v>
      </c>
      <c r="G198" s="42" t="s">
        <v>160</v>
      </c>
      <c r="H198" s="41" t="s">
        <v>160</v>
      </c>
      <c r="I198" s="42" t="s">
        <v>160</v>
      </c>
      <c r="J198" s="41" t="s">
        <v>160</v>
      </c>
      <c r="K198" s="40" t="s">
        <v>160</v>
      </c>
      <c r="L198" s="41" t="s">
        <v>160</v>
      </c>
      <c r="M198" s="42" t="s">
        <v>160</v>
      </c>
      <c r="N198" s="41" t="s">
        <v>160</v>
      </c>
      <c r="O198" s="40" t="s">
        <v>160</v>
      </c>
      <c r="P198" s="41" t="s">
        <v>160</v>
      </c>
      <c r="Q198" s="40" t="s">
        <v>160</v>
      </c>
      <c r="R198" s="41" t="s">
        <v>160</v>
      </c>
      <c r="S198" s="42" t="s">
        <v>160</v>
      </c>
      <c r="T198" s="41" t="s">
        <v>160</v>
      </c>
      <c r="U198" s="42" t="s">
        <v>160</v>
      </c>
      <c r="V198" s="41" t="s">
        <v>160</v>
      </c>
      <c r="W198" s="42" t="s">
        <v>160</v>
      </c>
      <c r="X198" s="41" t="s">
        <v>160</v>
      </c>
      <c r="Y198" s="42" t="s">
        <v>160</v>
      </c>
      <c r="Z198" s="41" t="s">
        <v>160</v>
      </c>
    </row>
    <row r="199" spans="1:26" s="18" customFormat="1" ht="12.75">
      <c r="A199" s="31">
        <v>401</v>
      </c>
      <c r="B199" s="33" t="str">
        <f>VLOOKUP(A199,'[2]Table 19'!$A$7:$B$230,2,FALSE)</f>
        <v>Lynchburg City Secondary Alternative</v>
      </c>
      <c r="C199" s="35">
        <f>IF(ISNA(VLOOKUP($A199,'[1]TOAD Data'!$B$3:$AW$210,8,FALSE)),0,VLOOKUP($A199,'[1]TOAD Data'!$B$3:$AW$210,8,FALSE))</f>
        <v>0</v>
      </c>
      <c r="D199" s="36">
        <f>IF(ISNA(VLOOKUP($A199,'[1]TOAD Data'!$B$3:$AW$210,9,FALSE)),0,VLOOKUP($A199,'[1]TOAD Data'!$B$3:$AW$210,9,FALSE))</f>
        <v>0</v>
      </c>
      <c r="E199" s="35">
        <f>IF(ISNA(VLOOKUP($A199,'[1]TOAD Data'!$B$3:$AW$210,11,FALSE)),0,VLOOKUP($A199,'[1]TOAD Data'!$B$3:$AW$210,11,FALSE))</f>
        <v>0</v>
      </c>
      <c r="F199" s="36">
        <f>IF(ISNA(VLOOKUP($A199,'[1]TOAD Data'!$B$3:$AW$210,12,FALSE)),0,VLOOKUP($A199,'[1]TOAD Data'!$B$3:$AW$210,12,FALSE))</f>
        <v>0</v>
      </c>
      <c r="G199" s="37">
        <f>IF(ISNA(VLOOKUP(A199,'[1]TOAD Data'!$B$3:$R$210,16,FALSE)),0,VLOOKUP(A199,'[1]TOAD Data'!$B$3:$R$210,16,FALSE))</f>
        <v>0</v>
      </c>
      <c r="H199" s="36">
        <f>IF(ISNA(VLOOKUP(A199,'[1]TOAD Data'!$B$3:$R$210,17,FALSE)),0,VLOOKUP(A199,'[1]TOAD Data'!$B$3:$R$210,17,FALSE))</f>
        <v>0</v>
      </c>
      <c r="I199" s="37">
        <f>IF(ISNA(VLOOKUP($A199,'[1]TOAD Data'!$B$3:$T$210,19,FALSE)),0,VLOOKUP($A199,'[1]TOAD Data'!$B$3:$T$210,19,FALSE))</f>
        <v>0</v>
      </c>
      <c r="J199" s="36">
        <f>IF(ISNA(VLOOKUP($A199,'[1]TOAD Data'!$B$3:$U$210,20,FALSE)),0,VLOOKUP($A199,'[1]TOAD Data'!$B$3:$U$210,20,FALSE))</f>
        <v>0</v>
      </c>
      <c r="K199" s="37">
        <f>IF(ISNA(VLOOKUP($A199,'[1]TOAD Data'!$B$3:$AW$210,22,FALSE)),0,VLOOKUP($A199,'[1]TOAD Data'!$B$3:$AW$210,22,FALSE))</f>
        <v>0</v>
      </c>
      <c r="L199" s="36">
        <f>IF(ISNA(VLOOKUP($A199,'[1]TOAD Data'!$B$3:$AW$210,23,FALSE)),0,VLOOKUP($A199,'[1]TOAD Data'!$B$3:$AW$210,23,FALSE))</f>
        <v>0</v>
      </c>
      <c r="M199" s="37">
        <f>IF(ISNA(VLOOKUP($A199,'[1]TOAD Data'!$B$3:$AW$210,27,FALSE)),0,VLOOKUP($A199,'[1]TOAD Data'!$B$3:$AW$210,27,FALSE))</f>
        <v>0</v>
      </c>
      <c r="N199" s="36">
        <f>IF(ISNA(VLOOKUP($A199,'[1]TOAD Data'!$B$3:$AW$210,28,FALSE)),0,VLOOKUP($A199,'[1]TOAD Data'!$B$3:$AW$210,28,FALSE))</f>
        <v>0</v>
      </c>
      <c r="O199" s="35">
        <f>IF(ISNA(VLOOKUP($A199,'[1]TOAD Data'!$B$3:$AW$210,30,FALSE)),0,VLOOKUP($A199,'[1]TOAD Data'!$B$3:$AW$210,30,FALSE))</f>
        <v>0</v>
      </c>
      <c r="P199" s="36">
        <f>IF(ISNA(VLOOKUP($A199,'[1]TOAD Data'!$B$3:$AW$210,31,FALSE)),0,VLOOKUP($A199,'[1]TOAD Data'!$B$3:$AW$210,31,FALSE))</f>
        <v>0</v>
      </c>
      <c r="Q199" s="37">
        <f>IF(ISNA(VLOOKUP($A199,'[1]TOAD Data'!$B$3:$AW$210,33,FALSE)),0,VLOOKUP($A199,'[1]TOAD Data'!$B$3:$AW$210,33,FALSE))</f>
        <v>0</v>
      </c>
      <c r="R199" s="36">
        <f>IF(ISNA(VLOOKUP($A199,'[1]TOAD Data'!$B$3:$AW$210,34,FALSE)),0,VLOOKUP($A199,'[1]TOAD Data'!$B$3:$AW$210,34,FALSE))</f>
        <v>0</v>
      </c>
      <c r="S199" s="37">
        <f>IF(ISNA(VLOOKUP($A199,'[1]TOAD Data'!$B$3:$AW$210,38,FALSE)),0,VLOOKUP($A199,'[1]TOAD Data'!$B$3:$AW$210,38,FALSE))</f>
        <v>0</v>
      </c>
      <c r="T199" s="36">
        <f>IF(ISNA(VLOOKUP($A199,'[1]TOAD Data'!$B$3:$AW$210,39,FALSE)),0,VLOOKUP($A199,'[1]TOAD Data'!$B$3:$AW$210,39,FALSE))</f>
        <v>0</v>
      </c>
      <c r="U199" s="37">
        <f>IF(ISNA(VLOOKUP($A199,'[1]TOAD Data'!$B$3:$AW$210,41,FALSE)),0,VLOOKUP($A199,'[1]TOAD Data'!$B$3:$AW$210,41,FALSE))</f>
        <v>0</v>
      </c>
      <c r="V199" s="36">
        <f>IF(ISNA(VLOOKUP($A199,'[1]TOAD Data'!$B$3:$AW$210,42,FALSE)),0,VLOOKUP($A199,'[1]TOAD Data'!$B$3:$AW$210,42,FALSE))</f>
        <v>0</v>
      </c>
      <c r="W199" s="37">
        <f>IF(ISNA(VLOOKUP($A199,'[1]TOAD Data'!$B$3:$AW$210,44,FALSE)),0,VLOOKUP($A199,'[1]TOAD Data'!$B$3:$AW$210,44,FALSE))</f>
        <v>0</v>
      </c>
      <c r="X199" s="36">
        <f>IF(ISNA(VLOOKUP($A199,'[1]TOAD Data'!$B$3:$AW$210,45,FALSE)),0,VLOOKUP($A199,'[1]TOAD Data'!$B$3:$AW$210,45,FALSE))</f>
        <v>0</v>
      </c>
      <c r="Y199" s="43">
        <f>IF(ISNA(VLOOKUP($A199,'[1]TOAD Data'!$B$3:$AW$210,47,FALSE)),0,VLOOKUP($A199,'[1]TOAD Data'!$B$3:$AW$210,47,FALSE))</f>
        <v>0</v>
      </c>
      <c r="Z199" s="36">
        <f>IF(ISNA(VLOOKUP($A199,'[1]TOAD Data'!$B$3:$AW$210,48,FALSE)),0,VLOOKUP($A199,'[1]TOAD Data'!$B$3:$AW$210,48,FALSE))</f>
        <v>0</v>
      </c>
    </row>
    <row r="200" spans="1:26" s="18" customFormat="1" ht="12.75">
      <c r="A200" s="31">
        <v>402</v>
      </c>
      <c r="B200" s="33" t="str">
        <f>VLOOKUP(A200,'[2]Table 19'!$A$7:$B$230,2,FALSE)</f>
        <v>Enterprise Academy</v>
      </c>
      <c r="C200" s="35">
        <f>IF(ISNA(VLOOKUP($A200,'[1]TOAD Data'!$B$3:$AW$210,8,FALSE)),0,VLOOKUP($A200,'[1]TOAD Data'!$B$3:$AW$210,8,FALSE))</f>
        <v>0</v>
      </c>
      <c r="D200" s="36">
        <f>IF(ISNA(VLOOKUP($A200,'[1]TOAD Data'!$B$3:$AW$210,9,FALSE)),0,VLOOKUP($A200,'[1]TOAD Data'!$B$3:$AW$210,9,FALSE))</f>
        <v>0</v>
      </c>
      <c r="E200" s="35">
        <f>IF(ISNA(VLOOKUP($A200,'[1]TOAD Data'!$B$3:$AW$210,11,FALSE)),0,VLOOKUP($A200,'[1]TOAD Data'!$B$3:$AW$210,11,FALSE))</f>
        <v>0.93</v>
      </c>
      <c r="F200" s="36">
        <f>IF(ISNA(VLOOKUP($A200,'[1]TOAD Data'!$B$3:$AW$210,12,FALSE)),0,VLOOKUP($A200,'[1]TOAD Data'!$B$3:$AW$210,12,FALSE))</f>
        <v>93263.44</v>
      </c>
      <c r="G200" s="37">
        <f>IF(ISNA(VLOOKUP(A200,'[1]TOAD Data'!$B$3:$R$210,16,FALSE)),0,VLOOKUP(A200,'[1]TOAD Data'!$B$3:$R$210,16,FALSE))</f>
        <v>0.93</v>
      </c>
      <c r="H200" s="36">
        <f>IF(ISNA(VLOOKUP(A200,'[1]TOAD Data'!$B$3:$R$210,17,FALSE)),0,VLOOKUP(A200,'[1]TOAD Data'!$B$3:$R$210,17,FALSE))</f>
        <v>93263.44</v>
      </c>
      <c r="I200" s="37">
        <f>IF(ISNA(VLOOKUP($A200,'[1]TOAD Data'!$B$3:$T$210,19,FALSE)),0,VLOOKUP($A200,'[1]TOAD Data'!$B$3:$T$210,19,FALSE))</f>
        <v>0</v>
      </c>
      <c r="J200" s="36">
        <f>IF(ISNA(VLOOKUP($A200,'[1]TOAD Data'!$B$3:$U$210,20,FALSE)),0,VLOOKUP($A200,'[1]TOAD Data'!$B$3:$U$210,20,FALSE))</f>
        <v>0</v>
      </c>
      <c r="K200" s="37">
        <f>IF(ISNA(VLOOKUP($A200,'[1]TOAD Data'!$B$3:$AW$210,22,FALSE)),0,VLOOKUP($A200,'[1]TOAD Data'!$B$3:$AW$210,22,FALSE))</f>
        <v>1</v>
      </c>
      <c r="L200" s="36">
        <f>IF(ISNA(VLOOKUP($A200,'[1]TOAD Data'!$B$3:$AW$210,23,FALSE)),0,VLOOKUP($A200,'[1]TOAD Data'!$B$3:$AW$210,23,FALSE))</f>
        <v>86263</v>
      </c>
      <c r="M200" s="37">
        <f>IF(ISNA(VLOOKUP($A200,'[1]TOAD Data'!$B$3:$AW$210,27,FALSE)),0,VLOOKUP($A200,'[1]TOAD Data'!$B$3:$AW$210,27,FALSE))</f>
        <v>1</v>
      </c>
      <c r="N200" s="36">
        <f>IF(ISNA(VLOOKUP($A200,'[1]TOAD Data'!$B$3:$AW$210,28,FALSE)),0,VLOOKUP($A200,'[1]TOAD Data'!$B$3:$AW$210,28,FALSE))</f>
        <v>86263</v>
      </c>
      <c r="O200" s="35">
        <f>IF(ISNA(VLOOKUP($A200,'[1]TOAD Data'!$B$3:$AW$210,30,FALSE)),0,VLOOKUP($A200,'[1]TOAD Data'!$B$3:$AW$210,30,FALSE))</f>
        <v>0</v>
      </c>
      <c r="P200" s="36">
        <f>IF(ISNA(VLOOKUP($A200,'[1]TOAD Data'!$B$3:$AW$210,31,FALSE)),0,VLOOKUP($A200,'[1]TOAD Data'!$B$3:$AW$210,31,FALSE))</f>
        <v>0</v>
      </c>
      <c r="Q200" s="37">
        <f>IF(ISNA(VLOOKUP($A200,'[1]TOAD Data'!$B$3:$AW$210,33,FALSE)),0,VLOOKUP($A200,'[1]TOAD Data'!$B$3:$AW$210,33,FALSE))</f>
        <v>22</v>
      </c>
      <c r="R200" s="36">
        <f>IF(ISNA(VLOOKUP($A200,'[1]TOAD Data'!$B$3:$AW$210,34,FALSE)),0,VLOOKUP($A200,'[1]TOAD Data'!$B$3:$AW$210,34,FALSE))</f>
        <v>54764</v>
      </c>
      <c r="S200" s="37">
        <f>IF(ISNA(VLOOKUP($A200,'[1]TOAD Data'!$B$3:$AW$210,38,FALSE)),0,VLOOKUP($A200,'[1]TOAD Data'!$B$3:$AW$210,38,FALSE))</f>
        <v>22</v>
      </c>
      <c r="T200" s="36">
        <f>IF(ISNA(VLOOKUP($A200,'[1]TOAD Data'!$B$3:$AW$210,39,FALSE)),0,VLOOKUP($A200,'[1]TOAD Data'!$B$3:$AW$210,39,FALSE))</f>
        <v>54764</v>
      </c>
      <c r="U200" s="37">
        <f>IF(ISNA(VLOOKUP($A200,'[1]TOAD Data'!$B$3:$AW$210,41,FALSE)),0,VLOOKUP($A200,'[1]TOAD Data'!$B$3:$AW$210,41,FALSE))</f>
        <v>23.93</v>
      </c>
      <c r="V200" s="36">
        <f>IF(ISNA(VLOOKUP($A200,'[1]TOAD Data'!$B$3:$AW$210,42,FALSE)),0,VLOOKUP($A200,'[1]TOAD Data'!$B$3:$AW$210,42,FALSE))</f>
        <v>57576.51</v>
      </c>
      <c r="W200" s="37">
        <f>IF(ISNA(VLOOKUP($A200,'[1]TOAD Data'!$B$3:$AW$210,44,FALSE)),0,VLOOKUP($A200,'[1]TOAD Data'!$B$3:$AW$210,44,FALSE))</f>
        <v>1</v>
      </c>
      <c r="X200" s="36">
        <f>IF(ISNA(VLOOKUP($A200,'[1]TOAD Data'!$B$3:$AW$210,45,FALSE)),0,VLOOKUP($A200,'[1]TOAD Data'!$B$3:$AW$210,45,FALSE))</f>
        <v>22124</v>
      </c>
      <c r="Y200" s="43">
        <f>IF(ISNA(VLOOKUP($A200,'[1]TOAD Data'!$B$3:$AW$210,47,FALSE)),0,VLOOKUP($A200,'[1]TOAD Data'!$B$3:$AW$210,47,FALSE))</f>
        <v>0</v>
      </c>
      <c r="Z200" s="36">
        <f>IF(ISNA(VLOOKUP($A200,'[1]TOAD Data'!$B$3:$AW$210,48,FALSE)),0,VLOOKUP($A200,'[1]TOAD Data'!$B$3:$AW$210,48,FALSE))</f>
        <v>0</v>
      </c>
    </row>
    <row r="201" spans="1:26" s="18" customFormat="1" ht="12.75">
      <c r="A201" s="31">
        <v>403</v>
      </c>
      <c r="B201" s="33" t="str">
        <f>VLOOKUP(A201,'[2]Table 19'!$A$7:$B$230,2,FALSE)</f>
        <v>Tidewater Regional Alternative Education Project</v>
      </c>
      <c r="C201" s="35">
        <f>IF(ISNA(VLOOKUP($A201,'[1]TOAD Data'!$B$3:$AW$210,8,FALSE)),0,VLOOKUP($A201,'[1]TOAD Data'!$B$3:$AW$210,8,FALSE))</f>
        <v>0</v>
      </c>
      <c r="D201" s="36">
        <f>IF(ISNA(VLOOKUP($A201,'[1]TOAD Data'!$B$3:$AW$210,9,FALSE)),0,VLOOKUP($A201,'[1]TOAD Data'!$B$3:$AW$210,9,FALSE))</f>
        <v>0</v>
      </c>
      <c r="E201" s="35">
        <f>IF(ISNA(VLOOKUP($A201,'[1]TOAD Data'!$B$3:$AW$210,11,FALSE)),0,VLOOKUP($A201,'[1]TOAD Data'!$B$3:$AW$210,11,FALSE))</f>
        <v>2.5</v>
      </c>
      <c r="F201" s="36">
        <f>IF(ISNA(VLOOKUP($A201,'[1]TOAD Data'!$B$3:$AW$210,12,FALSE)),0,VLOOKUP($A201,'[1]TOAD Data'!$B$3:$AW$210,12,FALSE))</f>
        <v>70205.2</v>
      </c>
      <c r="G201" s="37">
        <f>IF(ISNA(VLOOKUP(A201,'[1]TOAD Data'!$B$3:$R$210,16,FALSE)),0,VLOOKUP(A201,'[1]TOAD Data'!$B$3:$R$210,16,FALSE))</f>
        <v>2.5</v>
      </c>
      <c r="H201" s="36">
        <f>IF(ISNA(VLOOKUP(A201,'[1]TOAD Data'!$B$3:$R$210,17,FALSE)),0,VLOOKUP(A201,'[1]TOAD Data'!$B$3:$R$210,17,FALSE))</f>
        <v>70205.2</v>
      </c>
      <c r="I201" s="37">
        <f>IF(ISNA(VLOOKUP($A201,'[1]TOAD Data'!$B$3:$T$210,19,FALSE)),0,VLOOKUP($A201,'[1]TOAD Data'!$B$3:$T$210,19,FALSE))</f>
        <v>0</v>
      </c>
      <c r="J201" s="36">
        <f>IF(ISNA(VLOOKUP($A201,'[1]TOAD Data'!$B$3:$U$210,20,FALSE)),0,VLOOKUP($A201,'[1]TOAD Data'!$B$3:$U$210,20,FALSE))</f>
        <v>0</v>
      </c>
      <c r="K201" s="37">
        <f>IF(ISNA(VLOOKUP($A201,'[1]TOAD Data'!$B$3:$AW$210,22,FALSE)),0,VLOOKUP($A201,'[1]TOAD Data'!$B$3:$AW$210,22,FALSE))</f>
        <v>0</v>
      </c>
      <c r="L201" s="36">
        <f>IF(ISNA(VLOOKUP($A201,'[1]TOAD Data'!$B$3:$AW$210,23,FALSE)),0,VLOOKUP($A201,'[1]TOAD Data'!$B$3:$AW$210,23,FALSE))</f>
        <v>0</v>
      </c>
      <c r="M201" s="37">
        <f>IF(ISNA(VLOOKUP($A201,'[1]TOAD Data'!$B$3:$AW$210,27,FALSE)),0,VLOOKUP($A201,'[1]TOAD Data'!$B$3:$AW$210,27,FALSE))</f>
        <v>0</v>
      </c>
      <c r="N201" s="36">
        <f>IF(ISNA(VLOOKUP($A201,'[1]TOAD Data'!$B$3:$AW$210,28,FALSE)),0,VLOOKUP($A201,'[1]TOAD Data'!$B$3:$AW$210,28,FALSE))</f>
        <v>0</v>
      </c>
      <c r="O201" s="35">
        <f>IF(ISNA(VLOOKUP($A201,'[1]TOAD Data'!$B$3:$AW$210,30,FALSE)),0,VLOOKUP($A201,'[1]TOAD Data'!$B$3:$AW$210,30,FALSE))</f>
        <v>0</v>
      </c>
      <c r="P201" s="36">
        <f>IF(ISNA(VLOOKUP($A201,'[1]TOAD Data'!$B$3:$AW$210,31,FALSE)),0,VLOOKUP($A201,'[1]TOAD Data'!$B$3:$AW$210,31,FALSE))</f>
        <v>0</v>
      </c>
      <c r="Q201" s="37">
        <f>IF(ISNA(VLOOKUP($A201,'[1]TOAD Data'!$B$3:$AW$210,33,FALSE)),0,VLOOKUP($A201,'[1]TOAD Data'!$B$3:$AW$210,33,FALSE))</f>
        <v>18</v>
      </c>
      <c r="R201" s="36">
        <f>IF(ISNA(VLOOKUP($A201,'[1]TOAD Data'!$B$3:$AW$210,34,FALSE)),0,VLOOKUP($A201,'[1]TOAD Data'!$B$3:$AW$210,34,FALSE))</f>
        <v>42089.5</v>
      </c>
      <c r="S201" s="37">
        <f>IF(ISNA(VLOOKUP($A201,'[1]TOAD Data'!$B$3:$AW$210,38,FALSE)),0,VLOOKUP($A201,'[1]TOAD Data'!$B$3:$AW$210,38,FALSE))</f>
        <v>18</v>
      </c>
      <c r="T201" s="36">
        <f>IF(ISNA(VLOOKUP($A201,'[1]TOAD Data'!$B$3:$AW$210,39,FALSE)),0,VLOOKUP($A201,'[1]TOAD Data'!$B$3:$AW$210,39,FALSE))</f>
        <v>42089.5</v>
      </c>
      <c r="U201" s="37">
        <f>IF(ISNA(VLOOKUP($A201,'[1]TOAD Data'!$B$3:$AW$210,41,FALSE)),0,VLOOKUP($A201,'[1]TOAD Data'!$B$3:$AW$210,41,FALSE))</f>
        <v>20.5</v>
      </c>
      <c r="V201" s="36">
        <f>IF(ISNA(VLOOKUP($A201,'[1]TOAD Data'!$B$3:$AW$210,42,FALSE)),0,VLOOKUP($A201,'[1]TOAD Data'!$B$3:$AW$210,42,FALSE))</f>
        <v>45518.24</v>
      </c>
      <c r="W201" s="37">
        <f>IF(ISNA(VLOOKUP($A201,'[1]TOAD Data'!$B$3:$AW$210,44,FALSE)),0,VLOOKUP($A201,'[1]TOAD Data'!$B$3:$AW$210,44,FALSE))</f>
        <v>13</v>
      </c>
      <c r="X201" s="36">
        <f>IF(ISNA(VLOOKUP($A201,'[1]TOAD Data'!$B$3:$AW$210,45,FALSE)),0,VLOOKUP($A201,'[1]TOAD Data'!$B$3:$AW$210,45,FALSE))</f>
        <v>19889.77</v>
      </c>
      <c r="Y201" s="43">
        <f>IF(ISNA(VLOOKUP($A201,'[1]TOAD Data'!$B$3:$AW$210,47,FALSE)),0,VLOOKUP($A201,'[1]TOAD Data'!$B$3:$AW$210,47,FALSE))</f>
        <v>0.52</v>
      </c>
      <c r="Z201" s="36">
        <f>IF(ISNA(VLOOKUP($A201,'[1]TOAD Data'!$B$3:$AW$210,48,FALSE)),0,VLOOKUP($A201,'[1]TOAD Data'!$B$3:$AW$210,48,FALSE))</f>
        <v>52140.38</v>
      </c>
    </row>
    <row r="202" spans="1:26" s="18" customFormat="1" ht="12.75">
      <c r="A202" s="31">
        <v>404</v>
      </c>
      <c r="B202" s="33" t="str">
        <f>VLOOKUP(A202,'[2]Table 19'!$A$7:$B$230,2,FALSE)</f>
        <v>Regional Alternative Plus Self Project</v>
      </c>
      <c r="C202" s="35">
        <f>IF(ISNA(VLOOKUP($A202,'[1]TOAD Data'!$B$3:$AW$210,8,FALSE)),0,VLOOKUP($A202,'[1]TOAD Data'!$B$3:$AW$210,8,FALSE))</f>
        <v>0</v>
      </c>
      <c r="D202" s="36">
        <f>IF(ISNA(VLOOKUP($A202,'[1]TOAD Data'!$B$3:$AW$210,9,FALSE)),0,VLOOKUP($A202,'[1]TOAD Data'!$B$3:$AW$210,9,FALSE))</f>
        <v>0</v>
      </c>
      <c r="E202" s="35">
        <f>IF(ISNA(VLOOKUP($A202,'[1]TOAD Data'!$B$3:$AW$210,11,FALSE)),0,VLOOKUP($A202,'[1]TOAD Data'!$B$3:$AW$210,11,FALSE))</f>
        <v>0</v>
      </c>
      <c r="F202" s="36">
        <f>IF(ISNA(VLOOKUP($A202,'[1]TOAD Data'!$B$3:$AW$210,12,FALSE)),0,VLOOKUP($A202,'[1]TOAD Data'!$B$3:$AW$210,12,FALSE))</f>
        <v>0</v>
      </c>
      <c r="G202" s="37">
        <f>IF(ISNA(VLOOKUP(A202,'[1]TOAD Data'!$B$3:$R$210,16,FALSE)),0,VLOOKUP(A202,'[1]TOAD Data'!$B$3:$R$210,16,FALSE))</f>
        <v>0</v>
      </c>
      <c r="H202" s="36">
        <f>IF(ISNA(VLOOKUP(A202,'[1]TOAD Data'!$B$3:$R$210,17,FALSE)),0,VLOOKUP(A202,'[1]TOAD Data'!$B$3:$R$210,17,FALSE))</f>
        <v>0</v>
      </c>
      <c r="I202" s="37">
        <f>IF(ISNA(VLOOKUP($A202,'[1]TOAD Data'!$B$3:$T$210,19,FALSE)),0,VLOOKUP($A202,'[1]TOAD Data'!$B$3:$T$210,19,FALSE))</f>
        <v>0</v>
      </c>
      <c r="J202" s="36">
        <f>IF(ISNA(VLOOKUP($A202,'[1]TOAD Data'!$B$3:$U$210,20,FALSE)),0,VLOOKUP($A202,'[1]TOAD Data'!$B$3:$U$210,20,FALSE))</f>
        <v>0</v>
      </c>
      <c r="K202" s="37">
        <f>IF(ISNA(VLOOKUP($A202,'[1]TOAD Data'!$B$3:$AW$210,22,FALSE)),0,VLOOKUP($A202,'[1]TOAD Data'!$B$3:$AW$210,22,FALSE))</f>
        <v>0</v>
      </c>
      <c r="L202" s="36">
        <f>IF(ISNA(VLOOKUP($A202,'[1]TOAD Data'!$B$3:$AW$210,23,FALSE)),0,VLOOKUP($A202,'[1]TOAD Data'!$B$3:$AW$210,23,FALSE))</f>
        <v>0</v>
      </c>
      <c r="M202" s="37">
        <f>IF(ISNA(VLOOKUP($A202,'[1]TOAD Data'!$B$3:$AW$210,27,FALSE)),0,VLOOKUP($A202,'[1]TOAD Data'!$B$3:$AW$210,27,FALSE))</f>
        <v>0</v>
      </c>
      <c r="N202" s="36">
        <f>IF(ISNA(VLOOKUP($A202,'[1]TOAD Data'!$B$3:$AW$210,28,FALSE)),0,VLOOKUP($A202,'[1]TOAD Data'!$B$3:$AW$210,28,FALSE))</f>
        <v>0</v>
      </c>
      <c r="O202" s="35">
        <f>IF(ISNA(VLOOKUP($A202,'[1]TOAD Data'!$B$3:$AW$210,30,FALSE)),0,VLOOKUP($A202,'[1]TOAD Data'!$B$3:$AW$210,30,FALSE))</f>
        <v>0</v>
      </c>
      <c r="P202" s="36">
        <f>IF(ISNA(VLOOKUP($A202,'[1]TOAD Data'!$B$3:$AW$210,31,FALSE)),0,VLOOKUP($A202,'[1]TOAD Data'!$B$3:$AW$210,31,FALSE))</f>
        <v>0</v>
      </c>
      <c r="Q202" s="37">
        <f>IF(ISNA(VLOOKUP($A202,'[1]TOAD Data'!$B$3:$AW$210,33,FALSE)),0,VLOOKUP($A202,'[1]TOAD Data'!$B$3:$AW$210,33,FALSE))</f>
        <v>3</v>
      </c>
      <c r="R202" s="36">
        <f>IF(ISNA(VLOOKUP($A202,'[1]TOAD Data'!$B$3:$AW$210,34,FALSE)),0,VLOOKUP($A202,'[1]TOAD Data'!$B$3:$AW$210,34,FALSE))</f>
        <v>41666.67</v>
      </c>
      <c r="S202" s="37">
        <f>IF(ISNA(VLOOKUP($A202,'[1]TOAD Data'!$B$3:$AW$210,38,FALSE)),0,VLOOKUP($A202,'[1]TOAD Data'!$B$3:$AW$210,38,FALSE))</f>
        <v>3</v>
      </c>
      <c r="T202" s="36">
        <f>IF(ISNA(VLOOKUP($A202,'[1]TOAD Data'!$B$3:$AW$210,39,FALSE)),0,VLOOKUP($A202,'[1]TOAD Data'!$B$3:$AW$210,39,FALSE))</f>
        <v>41666.67</v>
      </c>
      <c r="U202" s="37">
        <f>IF(ISNA(VLOOKUP($A202,'[1]TOAD Data'!$B$3:$AW$210,41,FALSE)),0,VLOOKUP($A202,'[1]TOAD Data'!$B$3:$AW$210,41,FALSE))</f>
        <v>3</v>
      </c>
      <c r="V202" s="36">
        <f>IF(ISNA(VLOOKUP($A202,'[1]TOAD Data'!$B$3:$AW$210,42,FALSE)),0,VLOOKUP($A202,'[1]TOAD Data'!$B$3:$AW$210,42,FALSE))</f>
        <v>41666.67</v>
      </c>
      <c r="W202" s="37">
        <f>IF(ISNA(VLOOKUP($A202,'[1]TOAD Data'!$B$3:$AW$210,44,FALSE)),0,VLOOKUP($A202,'[1]TOAD Data'!$B$3:$AW$210,44,FALSE))</f>
        <v>0</v>
      </c>
      <c r="X202" s="36">
        <f>IF(ISNA(VLOOKUP($A202,'[1]TOAD Data'!$B$3:$AW$210,45,FALSE)),0,VLOOKUP($A202,'[1]TOAD Data'!$B$3:$AW$210,45,FALSE))</f>
        <v>0</v>
      </c>
      <c r="Y202" s="43">
        <f>IF(ISNA(VLOOKUP($A202,'[1]TOAD Data'!$B$3:$AW$210,47,FALSE)),0,VLOOKUP($A202,'[1]TOAD Data'!$B$3:$AW$210,47,FALSE))</f>
        <v>0</v>
      </c>
      <c r="Z202" s="36">
        <f>IF(ISNA(VLOOKUP($A202,'[1]TOAD Data'!$B$3:$AW$210,48,FALSE)),0,VLOOKUP($A202,'[1]TOAD Data'!$B$3:$AW$210,48,FALSE))</f>
        <v>0</v>
      </c>
    </row>
    <row r="203" spans="1:26" s="18" customFormat="1" ht="12.75">
      <c r="A203" s="31">
        <v>405</v>
      </c>
      <c r="B203" s="33" t="str">
        <f>VLOOKUP(A203,'[2]Table 19'!$A$7:$B$230,2,FALSE)</f>
        <v>Transition Support Resource Center</v>
      </c>
      <c r="C203" s="35">
        <f>IF(ISNA(VLOOKUP($A203,'[1]TOAD Data'!$B$3:$AW$210,8,FALSE)),0,VLOOKUP($A203,'[1]TOAD Data'!$B$3:$AW$210,8,FALSE))</f>
        <v>0</v>
      </c>
      <c r="D203" s="36">
        <f>IF(ISNA(VLOOKUP($A203,'[1]TOAD Data'!$B$3:$AW$210,9,FALSE)),0,VLOOKUP($A203,'[1]TOAD Data'!$B$3:$AW$210,9,FALSE))</f>
        <v>0</v>
      </c>
      <c r="E203" s="35">
        <f>IF(ISNA(VLOOKUP($A203,'[1]TOAD Data'!$B$3:$AW$210,11,FALSE)),0,VLOOKUP($A203,'[1]TOAD Data'!$B$3:$AW$210,11,FALSE))</f>
        <v>0</v>
      </c>
      <c r="F203" s="36">
        <f>IF(ISNA(VLOOKUP($A203,'[1]TOAD Data'!$B$3:$AW$210,12,FALSE)),0,VLOOKUP($A203,'[1]TOAD Data'!$B$3:$AW$210,12,FALSE))</f>
        <v>0</v>
      </c>
      <c r="G203" s="37">
        <f>IF(ISNA(VLOOKUP(A203,'[1]TOAD Data'!$B$3:$R$210,16,FALSE)),0,VLOOKUP(A203,'[1]TOAD Data'!$B$3:$R$210,16,FALSE))</f>
        <v>0</v>
      </c>
      <c r="H203" s="36">
        <f>IF(ISNA(VLOOKUP(A203,'[1]TOAD Data'!$B$3:$R$210,17,FALSE)),0,VLOOKUP(A203,'[1]TOAD Data'!$B$3:$R$210,17,FALSE))</f>
        <v>0</v>
      </c>
      <c r="I203" s="37">
        <f>IF(ISNA(VLOOKUP($A203,'[1]TOAD Data'!$B$3:$T$210,19,FALSE)),0,VLOOKUP($A203,'[1]TOAD Data'!$B$3:$T$210,19,FALSE))</f>
        <v>0</v>
      </c>
      <c r="J203" s="36">
        <f>IF(ISNA(VLOOKUP($A203,'[1]TOAD Data'!$B$3:$U$210,20,FALSE)),0,VLOOKUP($A203,'[1]TOAD Data'!$B$3:$U$210,20,FALSE))</f>
        <v>0</v>
      </c>
      <c r="K203" s="37">
        <f>IF(ISNA(VLOOKUP($A203,'[1]TOAD Data'!$B$3:$AW$210,22,FALSE)),0,VLOOKUP($A203,'[1]TOAD Data'!$B$3:$AW$210,22,FALSE))</f>
        <v>0</v>
      </c>
      <c r="L203" s="36">
        <f>IF(ISNA(VLOOKUP($A203,'[1]TOAD Data'!$B$3:$AW$210,23,FALSE)),0,VLOOKUP($A203,'[1]TOAD Data'!$B$3:$AW$210,23,FALSE))</f>
        <v>0</v>
      </c>
      <c r="M203" s="37">
        <f>IF(ISNA(VLOOKUP($A203,'[1]TOAD Data'!$B$3:$AW$210,27,FALSE)),0,VLOOKUP($A203,'[1]TOAD Data'!$B$3:$AW$210,27,FALSE))</f>
        <v>0</v>
      </c>
      <c r="N203" s="36">
        <f>IF(ISNA(VLOOKUP($A203,'[1]TOAD Data'!$B$3:$AW$210,28,FALSE)),0,VLOOKUP($A203,'[1]TOAD Data'!$B$3:$AW$210,28,FALSE))</f>
        <v>0</v>
      </c>
      <c r="O203" s="35">
        <f>IF(ISNA(VLOOKUP($A203,'[1]TOAD Data'!$B$3:$AW$210,30,FALSE)),0,VLOOKUP($A203,'[1]TOAD Data'!$B$3:$AW$210,30,FALSE))</f>
        <v>0</v>
      </c>
      <c r="P203" s="36">
        <f>IF(ISNA(VLOOKUP($A203,'[1]TOAD Data'!$B$3:$AW$210,31,FALSE)),0,VLOOKUP($A203,'[1]TOAD Data'!$B$3:$AW$210,31,FALSE))</f>
        <v>0</v>
      </c>
      <c r="Q203" s="37">
        <f>IF(ISNA(VLOOKUP($A203,'[1]TOAD Data'!$B$3:$AW$210,33,FALSE)),0,VLOOKUP($A203,'[1]TOAD Data'!$B$3:$AW$210,33,FALSE))</f>
        <v>6.27</v>
      </c>
      <c r="R203" s="36">
        <f>IF(ISNA(VLOOKUP($A203,'[1]TOAD Data'!$B$3:$AW$210,34,FALSE)),0,VLOOKUP($A203,'[1]TOAD Data'!$B$3:$AW$210,34,FALSE))</f>
        <v>80327.55</v>
      </c>
      <c r="S203" s="37">
        <f>IF(ISNA(VLOOKUP($A203,'[1]TOAD Data'!$B$3:$AW$210,38,FALSE)),0,VLOOKUP($A203,'[1]TOAD Data'!$B$3:$AW$210,38,FALSE))</f>
        <v>6.27</v>
      </c>
      <c r="T203" s="36">
        <f>IF(ISNA(VLOOKUP($A203,'[1]TOAD Data'!$B$3:$AW$210,39,FALSE)),0,VLOOKUP($A203,'[1]TOAD Data'!$B$3:$AW$210,39,FALSE))</f>
        <v>80327.55</v>
      </c>
      <c r="U203" s="37">
        <f>IF(ISNA(VLOOKUP($A203,'[1]TOAD Data'!$B$3:$AW$210,41,FALSE)),0,VLOOKUP($A203,'[1]TOAD Data'!$B$3:$AW$210,41,FALSE))</f>
        <v>6.27</v>
      </c>
      <c r="V203" s="36">
        <f>IF(ISNA(VLOOKUP($A203,'[1]TOAD Data'!$B$3:$AW$210,42,FALSE)),0,VLOOKUP($A203,'[1]TOAD Data'!$B$3:$AW$210,42,FALSE))</f>
        <v>80327.55</v>
      </c>
      <c r="W203" s="37">
        <f>IF(ISNA(VLOOKUP($A203,'[1]TOAD Data'!$B$3:$AW$210,44,FALSE)),0,VLOOKUP($A203,'[1]TOAD Data'!$B$3:$AW$210,44,FALSE))</f>
        <v>1</v>
      </c>
      <c r="X203" s="36">
        <f>IF(ISNA(VLOOKUP($A203,'[1]TOAD Data'!$B$3:$AW$210,45,FALSE)),0,VLOOKUP($A203,'[1]TOAD Data'!$B$3:$AW$210,45,FALSE))</f>
        <v>20859.2</v>
      </c>
      <c r="Y203" s="43">
        <f>IF(ISNA(VLOOKUP($A203,'[1]TOAD Data'!$B$3:$AW$210,47,FALSE)),0,VLOOKUP($A203,'[1]TOAD Data'!$B$3:$AW$210,47,FALSE))</f>
        <v>0</v>
      </c>
      <c r="Z203" s="36">
        <f>IF(ISNA(VLOOKUP($A203,'[1]TOAD Data'!$B$3:$AW$210,48,FALSE)),0,VLOOKUP($A203,'[1]TOAD Data'!$B$3:$AW$210,48,FALSE))</f>
        <v>0</v>
      </c>
    </row>
    <row r="204" spans="1:26" s="18" customFormat="1" ht="12.75">
      <c r="A204" s="31">
        <v>406</v>
      </c>
      <c r="B204" s="33" t="str">
        <f>VLOOKUP(A204,'[2]Table 19'!$A$7:$B$230,2,FALSE)</f>
        <v>Project Return</v>
      </c>
      <c r="C204" s="35">
        <f>IF(ISNA(VLOOKUP($A204,'[1]TOAD Data'!$B$3:$AW$210,8,FALSE)),0,VLOOKUP($A204,'[1]TOAD Data'!$B$3:$AW$210,8,FALSE))</f>
        <v>0</v>
      </c>
      <c r="D204" s="36">
        <f>IF(ISNA(VLOOKUP($A204,'[1]TOAD Data'!$B$3:$AW$210,9,FALSE)),0,VLOOKUP($A204,'[1]TOAD Data'!$B$3:$AW$210,9,FALSE))</f>
        <v>0</v>
      </c>
      <c r="E204" s="35">
        <f>IF(ISNA(VLOOKUP($A204,'[1]TOAD Data'!$B$3:$AW$210,11,FALSE)),0,VLOOKUP($A204,'[1]TOAD Data'!$B$3:$AW$210,11,FALSE))</f>
        <v>0</v>
      </c>
      <c r="F204" s="36">
        <f>IF(ISNA(VLOOKUP($A204,'[1]TOAD Data'!$B$3:$AW$210,12,FALSE)),0,VLOOKUP($A204,'[1]TOAD Data'!$B$3:$AW$210,12,FALSE))</f>
        <v>0</v>
      </c>
      <c r="G204" s="37">
        <f>IF(ISNA(VLOOKUP(A204,'[1]TOAD Data'!$B$3:$R$210,16,FALSE)),0,VLOOKUP(A204,'[1]TOAD Data'!$B$3:$R$210,16,FALSE))</f>
        <v>0</v>
      </c>
      <c r="H204" s="36">
        <f>IF(ISNA(VLOOKUP(A204,'[1]TOAD Data'!$B$3:$R$210,17,FALSE)),0,VLOOKUP(A204,'[1]TOAD Data'!$B$3:$R$210,17,FALSE))</f>
        <v>0</v>
      </c>
      <c r="I204" s="37">
        <f>IF(ISNA(VLOOKUP($A204,'[1]TOAD Data'!$B$3:$T$210,19,FALSE)),0,VLOOKUP($A204,'[1]TOAD Data'!$B$3:$T$210,19,FALSE))</f>
        <v>0</v>
      </c>
      <c r="J204" s="36">
        <f>IF(ISNA(VLOOKUP($A204,'[1]TOAD Data'!$B$3:$U$210,20,FALSE)),0,VLOOKUP($A204,'[1]TOAD Data'!$B$3:$U$210,20,FALSE))</f>
        <v>0</v>
      </c>
      <c r="K204" s="37">
        <f>IF(ISNA(VLOOKUP($A204,'[1]TOAD Data'!$B$3:$AW$210,22,FALSE)),0,VLOOKUP($A204,'[1]TOAD Data'!$B$3:$AW$210,22,FALSE))</f>
        <v>0</v>
      </c>
      <c r="L204" s="36">
        <f>IF(ISNA(VLOOKUP($A204,'[1]TOAD Data'!$B$3:$AW$210,23,FALSE)),0,VLOOKUP($A204,'[1]TOAD Data'!$B$3:$AW$210,23,FALSE))</f>
        <v>0</v>
      </c>
      <c r="M204" s="37">
        <f>IF(ISNA(VLOOKUP($A204,'[1]TOAD Data'!$B$3:$AW$210,27,FALSE)),0,VLOOKUP($A204,'[1]TOAD Data'!$B$3:$AW$210,27,FALSE))</f>
        <v>0</v>
      </c>
      <c r="N204" s="36">
        <f>IF(ISNA(VLOOKUP($A204,'[1]TOAD Data'!$B$3:$AW$210,28,FALSE)),0,VLOOKUP($A204,'[1]TOAD Data'!$B$3:$AW$210,28,FALSE))</f>
        <v>0</v>
      </c>
      <c r="O204" s="35">
        <f>IF(ISNA(VLOOKUP($A204,'[1]TOAD Data'!$B$3:$AW$210,30,FALSE)),0,VLOOKUP($A204,'[1]TOAD Data'!$B$3:$AW$210,30,FALSE))</f>
        <v>0</v>
      </c>
      <c r="P204" s="36">
        <f>IF(ISNA(VLOOKUP($A204,'[1]TOAD Data'!$B$3:$AW$210,31,FALSE)),0,VLOOKUP($A204,'[1]TOAD Data'!$B$3:$AW$210,31,FALSE))</f>
        <v>0</v>
      </c>
      <c r="Q204" s="37">
        <f>IF(ISNA(VLOOKUP($A204,'[1]TOAD Data'!$B$3:$AW$210,33,FALSE)),0,VLOOKUP($A204,'[1]TOAD Data'!$B$3:$AW$210,33,FALSE))</f>
        <v>4.4</v>
      </c>
      <c r="R204" s="36">
        <f>IF(ISNA(VLOOKUP($A204,'[1]TOAD Data'!$B$3:$AW$210,34,FALSE)),0,VLOOKUP($A204,'[1]TOAD Data'!$B$3:$AW$210,34,FALSE))</f>
        <v>42000</v>
      </c>
      <c r="S204" s="37">
        <f>IF(ISNA(VLOOKUP($A204,'[1]TOAD Data'!$B$3:$AW$210,38,FALSE)),0,VLOOKUP($A204,'[1]TOAD Data'!$B$3:$AW$210,38,FALSE))</f>
        <v>4.4</v>
      </c>
      <c r="T204" s="36">
        <f>IF(ISNA(VLOOKUP($A204,'[1]TOAD Data'!$B$3:$AW$210,39,FALSE)),0,VLOOKUP($A204,'[1]TOAD Data'!$B$3:$AW$210,39,FALSE))</f>
        <v>42000</v>
      </c>
      <c r="U204" s="37">
        <f>IF(ISNA(VLOOKUP($A204,'[1]TOAD Data'!$B$3:$AW$210,41,FALSE)),0,VLOOKUP($A204,'[1]TOAD Data'!$B$3:$AW$210,41,FALSE))</f>
        <v>4.4</v>
      </c>
      <c r="V204" s="36">
        <f>IF(ISNA(VLOOKUP($A204,'[1]TOAD Data'!$B$3:$AW$210,42,FALSE)),0,VLOOKUP($A204,'[1]TOAD Data'!$B$3:$AW$210,42,FALSE))</f>
        <v>42000</v>
      </c>
      <c r="W204" s="37">
        <f>IF(ISNA(VLOOKUP($A204,'[1]TOAD Data'!$B$3:$AW$210,44,FALSE)),0,VLOOKUP($A204,'[1]TOAD Data'!$B$3:$AW$210,44,FALSE))</f>
        <v>0</v>
      </c>
      <c r="X204" s="36">
        <f>IF(ISNA(VLOOKUP($A204,'[1]TOAD Data'!$B$3:$AW$210,45,FALSE)),0,VLOOKUP($A204,'[1]TOAD Data'!$B$3:$AW$210,45,FALSE))</f>
        <v>0</v>
      </c>
      <c r="Y204" s="43">
        <f>IF(ISNA(VLOOKUP($A204,'[1]TOAD Data'!$B$3:$AW$210,47,FALSE)),0,VLOOKUP($A204,'[1]TOAD Data'!$B$3:$AW$210,47,FALSE))</f>
        <v>0</v>
      </c>
      <c r="Z204" s="36">
        <f>IF(ISNA(VLOOKUP($A204,'[1]TOAD Data'!$B$3:$AW$210,48,FALSE)),0,VLOOKUP($A204,'[1]TOAD Data'!$B$3:$AW$210,48,FALSE))</f>
        <v>0</v>
      </c>
    </row>
    <row r="205" spans="1:26" s="18" customFormat="1" ht="12.75">
      <c r="A205" s="31">
        <v>407</v>
      </c>
      <c r="B205" s="33" t="str">
        <f>VLOOKUP(A205,'[2]Table 19'!$A$7:$B$230,2,FALSE)</f>
        <v>Behavior Disordered Youth Alternative Education Program</v>
      </c>
      <c r="C205" s="35">
        <f>IF(ISNA(VLOOKUP($A205,'[1]TOAD Data'!$B$3:$AW$210,8,FALSE)),0,VLOOKUP($A205,'[1]TOAD Data'!$B$3:$AW$210,8,FALSE))</f>
        <v>0</v>
      </c>
      <c r="D205" s="36">
        <f>IF(ISNA(VLOOKUP($A205,'[1]TOAD Data'!$B$3:$AW$210,9,FALSE)),0,VLOOKUP($A205,'[1]TOAD Data'!$B$3:$AW$210,9,FALSE))</f>
        <v>0</v>
      </c>
      <c r="E205" s="35">
        <f>IF(ISNA(VLOOKUP($A205,'[1]TOAD Data'!$B$3:$AW$210,11,FALSE)),0,VLOOKUP($A205,'[1]TOAD Data'!$B$3:$AW$210,11,FALSE))</f>
        <v>0</v>
      </c>
      <c r="F205" s="36">
        <f>IF(ISNA(VLOOKUP($A205,'[1]TOAD Data'!$B$3:$AW$210,12,FALSE)),0,VLOOKUP($A205,'[1]TOAD Data'!$B$3:$AW$210,12,FALSE))</f>
        <v>0</v>
      </c>
      <c r="G205" s="37">
        <f>IF(ISNA(VLOOKUP(A205,'[1]TOAD Data'!$B$3:$R$210,16,FALSE)),0,VLOOKUP(A205,'[1]TOAD Data'!$B$3:$R$210,16,FALSE))</f>
        <v>0</v>
      </c>
      <c r="H205" s="36">
        <f>IF(ISNA(VLOOKUP(A205,'[1]TOAD Data'!$B$3:$R$210,17,FALSE)),0,VLOOKUP(A205,'[1]TOAD Data'!$B$3:$R$210,17,FALSE))</f>
        <v>0</v>
      </c>
      <c r="I205" s="37">
        <f>IF(ISNA(VLOOKUP($A205,'[1]TOAD Data'!$B$3:$T$210,19,FALSE)),0,VLOOKUP($A205,'[1]TOAD Data'!$B$3:$T$210,19,FALSE))</f>
        <v>0</v>
      </c>
      <c r="J205" s="36">
        <f>IF(ISNA(VLOOKUP($A205,'[1]TOAD Data'!$B$3:$U$210,20,FALSE)),0,VLOOKUP($A205,'[1]TOAD Data'!$B$3:$U$210,20,FALSE))</f>
        <v>0</v>
      </c>
      <c r="K205" s="37">
        <f>IF(ISNA(VLOOKUP($A205,'[1]TOAD Data'!$B$3:$AW$210,22,FALSE)),0,VLOOKUP($A205,'[1]TOAD Data'!$B$3:$AW$210,22,FALSE))</f>
        <v>0</v>
      </c>
      <c r="L205" s="36">
        <f>IF(ISNA(VLOOKUP($A205,'[1]TOAD Data'!$B$3:$AW$210,23,FALSE)),0,VLOOKUP($A205,'[1]TOAD Data'!$B$3:$AW$210,23,FALSE))</f>
        <v>0</v>
      </c>
      <c r="M205" s="37">
        <f>IF(ISNA(VLOOKUP($A205,'[1]TOAD Data'!$B$3:$AW$210,27,FALSE)),0,VLOOKUP($A205,'[1]TOAD Data'!$B$3:$AW$210,27,FALSE))</f>
        <v>0</v>
      </c>
      <c r="N205" s="36">
        <f>IF(ISNA(VLOOKUP($A205,'[1]TOAD Data'!$B$3:$AW$210,28,FALSE)),0,VLOOKUP($A205,'[1]TOAD Data'!$B$3:$AW$210,28,FALSE))</f>
        <v>0</v>
      </c>
      <c r="O205" s="35">
        <f>IF(ISNA(VLOOKUP($A205,'[1]TOAD Data'!$B$3:$AW$210,30,FALSE)),0,VLOOKUP($A205,'[1]TOAD Data'!$B$3:$AW$210,30,FALSE))</f>
        <v>0</v>
      </c>
      <c r="P205" s="36">
        <f>IF(ISNA(VLOOKUP($A205,'[1]TOAD Data'!$B$3:$AW$210,31,FALSE)),0,VLOOKUP($A205,'[1]TOAD Data'!$B$3:$AW$210,31,FALSE))</f>
        <v>0</v>
      </c>
      <c r="Q205" s="37">
        <f>IF(ISNA(VLOOKUP($A205,'[1]TOAD Data'!$B$3:$AW$210,33,FALSE)),0,VLOOKUP($A205,'[1]TOAD Data'!$B$3:$AW$210,33,FALSE))</f>
        <v>11</v>
      </c>
      <c r="R205" s="36">
        <f>IF(ISNA(VLOOKUP($A205,'[1]TOAD Data'!$B$3:$AW$210,34,FALSE)),0,VLOOKUP($A205,'[1]TOAD Data'!$B$3:$AW$210,34,FALSE))</f>
        <v>43831.5</v>
      </c>
      <c r="S205" s="37">
        <f>IF(ISNA(VLOOKUP($A205,'[1]TOAD Data'!$B$3:$AW$210,38,FALSE)),0,VLOOKUP($A205,'[1]TOAD Data'!$B$3:$AW$210,38,FALSE))</f>
        <v>11</v>
      </c>
      <c r="T205" s="36">
        <f>IF(ISNA(VLOOKUP($A205,'[1]TOAD Data'!$B$3:$AW$210,39,FALSE)),0,VLOOKUP($A205,'[1]TOAD Data'!$B$3:$AW$210,39,FALSE))</f>
        <v>43831.5</v>
      </c>
      <c r="U205" s="37">
        <f>IF(ISNA(VLOOKUP($A205,'[1]TOAD Data'!$B$3:$AW$210,41,FALSE)),0,VLOOKUP($A205,'[1]TOAD Data'!$B$3:$AW$210,41,FALSE))</f>
        <v>11</v>
      </c>
      <c r="V205" s="36">
        <f>IF(ISNA(VLOOKUP($A205,'[1]TOAD Data'!$B$3:$AW$210,42,FALSE)),0,VLOOKUP($A205,'[1]TOAD Data'!$B$3:$AW$210,42,FALSE))</f>
        <v>43831.5</v>
      </c>
      <c r="W205" s="37">
        <f>IF(ISNA(VLOOKUP($A205,'[1]TOAD Data'!$B$3:$AW$210,44,FALSE)),0,VLOOKUP($A205,'[1]TOAD Data'!$B$3:$AW$210,44,FALSE))</f>
        <v>3</v>
      </c>
      <c r="X205" s="36">
        <f>IF(ISNA(VLOOKUP($A205,'[1]TOAD Data'!$B$3:$AW$210,45,FALSE)),0,VLOOKUP($A205,'[1]TOAD Data'!$B$3:$AW$210,45,FALSE))</f>
        <v>14339.67</v>
      </c>
      <c r="Y205" s="43">
        <f>IF(ISNA(VLOOKUP($A205,'[1]TOAD Data'!$B$3:$AW$210,47,FALSE)),0,VLOOKUP($A205,'[1]TOAD Data'!$B$3:$AW$210,47,FALSE))</f>
        <v>0</v>
      </c>
      <c r="Z205" s="36">
        <f>IF(ISNA(VLOOKUP($A205,'[1]TOAD Data'!$B$3:$AW$210,48,FALSE)),0,VLOOKUP($A205,'[1]TOAD Data'!$B$3:$AW$210,48,FALSE))</f>
        <v>0</v>
      </c>
    </row>
    <row r="206" spans="1:26" s="18" customFormat="1" ht="12.75">
      <c r="A206" s="31">
        <v>408</v>
      </c>
      <c r="B206" s="33" t="str">
        <f>VLOOKUP(A206,'[2]Table 19'!$A$7:$B$230,2,FALSE)</f>
        <v>Petersburg Regional Alternative</v>
      </c>
      <c r="C206" s="35">
        <f>IF(ISNA(VLOOKUP($A206,'[1]TOAD Data'!$B$3:$AW$210,8,FALSE)),0,VLOOKUP($A206,'[1]TOAD Data'!$B$3:$AW$210,8,FALSE))</f>
        <v>0</v>
      </c>
      <c r="D206" s="36">
        <f>IF(ISNA(VLOOKUP($A206,'[1]TOAD Data'!$B$3:$AW$210,9,FALSE)),0,VLOOKUP($A206,'[1]TOAD Data'!$B$3:$AW$210,9,FALSE))</f>
        <v>0</v>
      </c>
      <c r="E206" s="35">
        <f>IF(ISNA(VLOOKUP($A206,'[1]TOAD Data'!$B$3:$AW$210,11,FALSE)),0,VLOOKUP($A206,'[1]TOAD Data'!$B$3:$AW$210,11,FALSE))</f>
        <v>0.4</v>
      </c>
      <c r="F206" s="36">
        <f>IF(ISNA(VLOOKUP($A206,'[1]TOAD Data'!$B$3:$AW$210,12,FALSE)),0,VLOOKUP($A206,'[1]TOAD Data'!$B$3:$AW$210,12,FALSE))</f>
        <v>63585</v>
      </c>
      <c r="G206" s="37">
        <f>IF(ISNA(VLOOKUP(A206,'[1]TOAD Data'!$B$3:$R$210,16,FALSE)),0,VLOOKUP(A206,'[1]TOAD Data'!$B$3:$R$210,16,FALSE))</f>
        <v>0.4</v>
      </c>
      <c r="H206" s="36">
        <f>IF(ISNA(VLOOKUP(A206,'[1]TOAD Data'!$B$3:$R$210,17,FALSE)),0,VLOOKUP(A206,'[1]TOAD Data'!$B$3:$R$210,17,FALSE))</f>
        <v>63585</v>
      </c>
      <c r="I206" s="37">
        <f>IF(ISNA(VLOOKUP($A206,'[1]TOAD Data'!$B$3:$T$210,19,FALSE)),0,VLOOKUP($A206,'[1]TOAD Data'!$B$3:$T$210,19,FALSE))</f>
        <v>0</v>
      </c>
      <c r="J206" s="36">
        <f>IF(ISNA(VLOOKUP($A206,'[1]TOAD Data'!$B$3:$U$210,20,FALSE)),0,VLOOKUP($A206,'[1]TOAD Data'!$B$3:$U$210,20,FALSE))</f>
        <v>0</v>
      </c>
      <c r="K206" s="37">
        <f>IF(ISNA(VLOOKUP($A206,'[1]TOAD Data'!$B$3:$AW$210,22,FALSE)),0,VLOOKUP($A206,'[1]TOAD Data'!$B$3:$AW$210,22,FALSE))</f>
        <v>0</v>
      </c>
      <c r="L206" s="36">
        <f>IF(ISNA(VLOOKUP($A206,'[1]TOAD Data'!$B$3:$AW$210,23,FALSE)),0,VLOOKUP($A206,'[1]TOAD Data'!$B$3:$AW$210,23,FALSE))</f>
        <v>0</v>
      </c>
      <c r="M206" s="37">
        <f>IF(ISNA(VLOOKUP($A206,'[1]TOAD Data'!$B$3:$AW$210,27,FALSE)),0,VLOOKUP($A206,'[1]TOAD Data'!$B$3:$AW$210,27,FALSE))</f>
        <v>0</v>
      </c>
      <c r="N206" s="36">
        <f>IF(ISNA(VLOOKUP($A206,'[1]TOAD Data'!$B$3:$AW$210,28,FALSE)),0,VLOOKUP($A206,'[1]TOAD Data'!$B$3:$AW$210,28,FALSE))</f>
        <v>0</v>
      </c>
      <c r="O206" s="35">
        <f>IF(ISNA(VLOOKUP($A206,'[1]TOAD Data'!$B$3:$AW$210,30,FALSE)),0,VLOOKUP($A206,'[1]TOAD Data'!$B$3:$AW$210,30,FALSE))</f>
        <v>0</v>
      </c>
      <c r="P206" s="36">
        <f>IF(ISNA(VLOOKUP($A206,'[1]TOAD Data'!$B$3:$AW$210,31,FALSE)),0,VLOOKUP($A206,'[1]TOAD Data'!$B$3:$AW$210,31,FALSE))</f>
        <v>0</v>
      </c>
      <c r="Q206" s="37">
        <f>IF(ISNA(VLOOKUP($A206,'[1]TOAD Data'!$B$3:$AW$210,33,FALSE)),0,VLOOKUP($A206,'[1]TOAD Data'!$B$3:$AW$210,33,FALSE))</f>
        <v>1</v>
      </c>
      <c r="R206" s="36">
        <f>IF(ISNA(VLOOKUP($A206,'[1]TOAD Data'!$B$3:$AW$210,34,FALSE)),0,VLOOKUP($A206,'[1]TOAD Data'!$B$3:$AW$210,34,FALSE))</f>
        <v>39848</v>
      </c>
      <c r="S206" s="37">
        <f>IF(ISNA(VLOOKUP($A206,'[1]TOAD Data'!$B$3:$AW$210,38,FALSE)),0,VLOOKUP($A206,'[1]TOAD Data'!$B$3:$AW$210,38,FALSE))</f>
        <v>1</v>
      </c>
      <c r="T206" s="36">
        <f>IF(ISNA(VLOOKUP($A206,'[1]TOAD Data'!$B$3:$AW$210,39,FALSE)),0,VLOOKUP($A206,'[1]TOAD Data'!$B$3:$AW$210,39,FALSE))</f>
        <v>39848</v>
      </c>
      <c r="U206" s="37">
        <f>IF(ISNA(VLOOKUP($A206,'[1]TOAD Data'!$B$3:$AW$210,41,FALSE)),0,VLOOKUP($A206,'[1]TOAD Data'!$B$3:$AW$210,41,FALSE))</f>
        <v>1.4</v>
      </c>
      <c r="V206" s="36">
        <f>IF(ISNA(VLOOKUP($A206,'[1]TOAD Data'!$B$3:$AW$210,42,FALSE)),0,VLOOKUP($A206,'[1]TOAD Data'!$B$3:$AW$210,42,FALSE))</f>
        <v>46630</v>
      </c>
      <c r="W206" s="37">
        <f>IF(ISNA(VLOOKUP($A206,'[1]TOAD Data'!$B$3:$AW$210,44,FALSE)),0,VLOOKUP($A206,'[1]TOAD Data'!$B$3:$AW$210,44,FALSE))</f>
        <v>1</v>
      </c>
      <c r="X206" s="36">
        <f>IF(ISNA(VLOOKUP($A206,'[1]TOAD Data'!$B$3:$AW$210,45,FALSE)),0,VLOOKUP($A206,'[1]TOAD Data'!$B$3:$AW$210,45,FALSE))</f>
        <v>14732</v>
      </c>
      <c r="Y206" s="43">
        <f>IF(ISNA(VLOOKUP($A206,'[1]TOAD Data'!$B$3:$AW$210,47,FALSE)),0,VLOOKUP($A206,'[1]TOAD Data'!$B$3:$AW$210,47,FALSE))</f>
        <v>0</v>
      </c>
      <c r="Z206" s="36">
        <f>IF(ISNA(VLOOKUP($A206,'[1]TOAD Data'!$B$3:$AW$210,48,FALSE)),0,VLOOKUP($A206,'[1]TOAD Data'!$B$3:$AW$210,48,FALSE))</f>
        <v>0</v>
      </c>
    </row>
    <row r="207" spans="1:26" s="18" customFormat="1" ht="12.75">
      <c r="A207" s="31">
        <v>409</v>
      </c>
      <c r="B207" s="33" t="str">
        <f>VLOOKUP(A207,'[2]Table 19'!$A$7:$B$230,2,FALSE)</f>
        <v>Pittsylvania County Regional Alternative Program</v>
      </c>
      <c r="C207" s="35">
        <f>IF(ISNA(VLOOKUP($A207,'[1]TOAD Data'!$B$3:$AW$210,8,FALSE)),0,VLOOKUP($A207,'[1]TOAD Data'!$B$3:$AW$210,8,FALSE))</f>
        <v>0</v>
      </c>
      <c r="D207" s="36">
        <f>IF(ISNA(VLOOKUP($A207,'[1]TOAD Data'!$B$3:$AW$210,9,FALSE)),0,VLOOKUP($A207,'[1]TOAD Data'!$B$3:$AW$210,9,FALSE))</f>
        <v>0</v>
      </c>
      <c r="E207" s="35">
        <f>IF(ISNA(VLOOKUP($A207,'[1]TOAD Data'!$B$3:$AW$210,11,FALSE)),0,VLOOKUP($A207,'[1]TOAD Data'!$B$3:$AW$210,11,FALSE))</f>
        <v>1</v>
      </c>
      <c r="F207" s="36">
        <f>IF(ISNA(VLOOKUP($A207,'[1]TOAD Data'!$B$3:$AW$210,12,FALSE)),0,VLOOKUP($A207,'[1]TOAD Data'!$B$3:$AW$210,12,FALSE))</f>
        <v>83616</v>
      </c>
      <c r="G207" s="37">
        <f>IF(ISNA(VLOOKUP(A207,'[1]TOAD Data'!$B$3:$R$210,16,FALSE)),0,VLOOKUP(A207,'[1]TOAD Data'!$B$3:$R$210,16,FALSE))</f>
        <v>1</v>
      </c>
      <c r="H207" s="36">
        <f>IF(ISNA(VLOOKUP(A207,'[1]TOAD Data'!$B$3:$R$210,17,FALSE)),0,VLOOKUP(A207,'[1]TOAD Data'!$B$3:$R$210,17,FALSE))</f>
        <v>83616</v>
      </c>
      <c r="I207" s="37">
        <f>IF(ISNA(VLOOKUP($A207,'[1]TOAD Data'!$B$3:$T$210,19,FALSE)),0,VLOOKUP($A207,'[1]TOAD Data'!$B$3:$T$210,19,FALSE))</f>
        <v>0</v>
      </c>
      <c r="J207" s="36">
        <f>IF(ISNA(VLOOKUP($A207,'[1]TOAD Data'!$B$3:$U$210,20,FALSE)),0,VLOOKUP($A207,'[1]TOAD Data'!$B$3:$U$210,20,FALSE))</f>
        <v>0</v>
      </c>
      <c r="K207" s="37">
        <f>IF(ISNA(VLOOKUP($A207,'[1]TOAD Data'!$B$3:$AW$210,22,FALSE)),0,VLOOKUP($A207,'[1]TOAD Data'!$B$3:$AW$210,22,FALSE))</f>
        <v>0</v>
      </c>
      <c r="L207" s="36">
        <f>IF(ISNA(VLOOKUP($A207,'[1]TOAD Data'!$B$3:$AW$210,23,FALSE)),0,VLOOKUP($A207,'[1]TOAD Data'!$B$3:$AW$210,23,FALSE))</f>
        <v>0</v>
      </c>
      <c r="M207" s="37">
        <f>IF(ISNA(VLOOKUP($A207,'[1]TOAD Data'!$B$3:$AW$210,27,FALSE)),0,VLOOKUP($A207,'[1]TOAD Data'!$B$3:$AW$210,27,FALSE))</f>
        <v>0</v>
      </c>
      <c r="N207" s="36">
        <f>IF(ISNA(VLOOKUP($A207,'[1]TOAD Data'!$B$3:$AW$210,28,FALSE)),0,VLOOKUP($A207,'[1]TOAD Data'!$B$3:$AW$210,28,FALSE))</f>
        <v>0</v>
      </c>
      <c r="O207" s="35">
        <f>IF(ISNA(VLOOKUP($A207,'[1]TOAD Data'!$B$3:$AW$210,30,FALSE)),0,VLOOKUP($A207,'[1]TOAD Data'!$B$3:$AW$210,30,FALSE))</f>
        <v>0</v>
      </c>
      <c r="P207" s="36">
        <f>IF(ISNA(VLOOKUP($A207,'[1]TOAD Data'!$B$3:$AW$210,31,FALSE)),0,VLOOKUP($A207,'[1]TOAD Data'!$B$3:$AW$210,31,FALSE))</f>
        <v>0</v>
      </c>
      <c r="Q207" s="37">
        <f>IF(ISNA(VLOOKUP($A207,'[1]TOAD Data'!$B$3:$AW$210,33,FALSE)),0,VLOOKUP($A207,'[1]TOAD Data'!$B$3:$AW$210,33,FALSE))</f>
        <v>5</v>
      </c>
      <c r="R207" s="36">
        <f>IF(ISNA(VLOOKUP($A207,'[1]TOAD Data'!$B$3:$AW$210,34,FALSE)),0,VLOOKUP($A207,'[1]TOAD Data'!$B$3:$AW$210,34,FALSE))</f>
        <v>32386.35</v>
      </c>
      <c r="S207" s="37">
        <f>IF(ISNA(VLOOKUP($A207,'[1]TOAD Data'!$B$3:$AW$210,38,FALSE)),0,VLOOKUP($A207,'[1]TOAD Data'!$B$3:$AW$210,38,FALSE))</f>
        <v>5</v>
      </c>
      <c r="T207" s="36">
        <f>IF(ISNA(VLOOKUP($A207,'[1]TOAD Data'!$B$3:$AW$210,39,FALSE)),0,VLOOKUP($A207,'[1]TOAD Data'!$B$3:$AW$210,39,FALSE))</f>
        <v>32386.35</v>
      </c>
      <c r="U207" s="37">
        <f>IF(ISNA(VLOOKUP($A207,'[1]TOAD Data'!$B$3:$AW$210,41,FALSE)),0,VLOOKUP($A207,'[1]TOAD Data'!$B$3:$AW$210,41,FALSE))</f>
        <v>6</v>
      </c>
      <c r="V207" s="36">
        <f>IF(ISNA(VLOOKUP($A207,'[1]TOAD Data'!$B$3:$AW$210,42,FALSE)),0,VLOOKUP($A207,'[1]TOAD Data'!$B$3:$AW$210,42,FALSE))</f>
        <v>40924.63</v>
      </c>
      <c r="W207" s="37">
        <f>IF(ISNA(VLOOKUP($A207,'[1]TOAD Data'!$B$3:$AW$210,44,FALSE)),0,VLOOKUP($A207,'[1]TOAD Data'!$B$3:$AW$210,44,FALSE))</f>
        <v>1</v>
      </c>
      <c r="X207" s="36">
        <f>IF(ISNA(VLOOKUP($A207,'[1]TOAD Data'!$B$3:$AW$210,45,FALSE)),0,VLOOKUP($A207,'[1]TOAD Data'!$B$3:$AW$210,45,FALSE))</f>
        <v>10237</v>
      </c>
      <c r="Y207" s="43">
        <f>IF(ISNA(VLOOKUP($A207,'[1]TOAD Data'!$B$3:$AW$210,47,FALSE)),0,VLOOKUP($A207,'[1]TOAD Data'!$B$3:$AW$210,47,FALSE))</f>
        <v>0</v>
      </c>
      <c r="Z207" s="36">
        <f>IF(ISNA(VLOOKUP($A207,'[1]TOAD Data'!$B$3:$AW$210,48,FALSE)),0,VLOOKUP($A207,'[1]TOAD Data'!$B$3:$AW$210,48,FALSE))</f>
        <v>0</v>
      </c>
    </row>
    <row r="208" spans="1:26" s="18" customFormat="1" ht="12.75">
      <c r="A208" s="31">
        <v>410</v>
      </c>
      <c r="B208" s="33" t="str">
        <f>VLOOKUP(A208,'[2]Table 19'!$A$7:$B$230,2,FALSE)</f>
        <v>Project Return</v>
      </c>
      <c r="C208" s="35">
        <f>IF(ISNA(VLOOKUP($A208,'[1]TOAD Data'!$B$3:$AW$210,8,FALSE)),0,VLOOKUP($A208,'[1]TOAD Data'!$B$3:$AW$210,8,FALSE))</f>
        <v>0</v>
      </c>
      <c r="D208" s="36">
        <f>IF(ISNA(VLOOKUP($A208,'[1]TOAD Data'!$B$3:$AW$210,9,FALSE)),0,VLOOKUP($A208,'[1]TOAD Data'!$B$3:$AW$210,9,FALSE))</f>
        <v>0</v>
      </c>
      <c r="E208" s="35">
        <f>IF(ISNA(VLOOKUP($A208,'[1]TOAD Data'!$B$3:$AW$210,11,FALSE)),0,VLOOKUP($A208,'[1]TOAD Data'!$B$3:$AW$210,11,FALSE))</f>
        <v>0</v>
      </c>
      <c r="F208" s="36">
        <f>IF(ISNA(VLOOKUP($A208,'[1]TOAD Data'!$B$3:$AW$210,12,FALSE)),0,VLOOKUP($A208,'[1]TOAD Data'!$B$3:$AW$210,12,FALSE))</f>
        <v>0</v>
      </c>
      <c r="G208" s="37">
        <f>IF(ISNA(VLOOKUP(A208,'[1]TOAD Data'!$B$3:$R$210,16,FALSE)),0,VLOOKUP(A208,'[1]TOAD Data'!$B$3:$R$210,16,FALSE))</f>
        <v>0</v>
      </c>
      <c r="H208" s="36">
        <f>IF(ISNA(VLOOKUP(A208,'[1]TOAD Data'!$B$3:$R$210,17,FALSE)),0,VLOOKUP(A208,'[1]TOAD Data'!$B$3:$R$210,17,FALSE))</f>
        <v>0</v>
      </c>
      <c r="I208" s="37">
        <f>IF(ISNA(VLOOKUP($A208,'[1]TOAD Data'!$B$3:$T$210,19,FALSE)),0,VLOOKUP($A208,'[1]TOAD Data'!$B$3:$T$210,19,FALSE))</f>
        <v>0</v>
      </c>
      <c r="J208" s="36">
        <f>IF(ISNA(VLOOKUP($A208,'[1]TOAD Data'!$B$3:$U$210,20,FALSE)),0,VLOOKUP($A208,'[1]TOAD Data'!$B$3:$U$210,20,FALSE))</f>
        <v>0</v>
      </c>
      <c r="K208" s="37">
        <f>IF(ISNA(VLOOKUP($A208,'[1]TOAD Data'!$B$3:$AW$210,22,FALSE)),0,VLOOKUP($A208,'[1]TOAD Data'!$B$3:$AW$210,22,FALSE))</f>
        <v>0</v>
      </c>
      <c r="L208" s="36">
        <f>IF(ISNA(VLOOKUP($A208,'[1]TOAD Data'!$B$3:$AW$210,23,FALSE)),0,VLOOKUP($A208,'[1]TOAD Data'!$B$3:$AW$210,23,FALSE))</f>
        <v>0</v>
      </c>
      <c r="M208" s="37">
        <f>IF(ISNA(VLOOKUP($A208,'[1]TOAD Data'!$B$3:$AW$210,27,FALSE)),0,VLOOKUP($A208,'[1]TOAD Data'!$B$3:$AW$210,27,FALSE))</f>
        <v>0</v>
      </c>
      <c r="N208" s="36">
        <f>IF(ISNA(VLOOKUP($A208,'[1]TOAD Data'!$B$3:$AW$210,28,FALSE)),0,VLOOKUP($A208,'[1]TOAD Data'!$B$3:$AW$210,28,FALSE))</f>
        <v>0</v>
      </c>
      <c r="O208" s="35">
        <f>IF(ISNA(VLOOKUP($A208,'[1]TOAD Data'!$B$3:$AW$210,30,FALSE)),0,VLOOKUP($A208,'[1]TOAD Data'!$B$3:$AW$210,30,FALSE))</f>
        <v>0</v>
      </c>
      <c r="P208" s="36">
        <f>IF(ISNA(VLOOKUP($A208,'[1]TOAD Data'!$B$3:$AW$210,31,FALSE)),0,VLOOKUP($A208,'[1]TOAD Data'!$B$3:$AW$210,31,FALSE))</f>
        <v>0</v>
      </c>
      <c r="Q208" s="37">
        <f>IF(ISNA(VLOOKUP($A208,'[1]TOAD Data'!$B$3:$AW$210,33,FALSE)),0,VLOOKUP($A208,'[1]TOAD Data'!$B$3:$AW$210,33,FALSE))</f>
        <v>1.3</v>
      </c>
      <c r="R208" s="36">
        <f>IF(ISNA(VLOOKUP($A208,'[1]TOAD Data'!$B$3:$AW$210,34,FALSE)),0,VLOOKUP($A208,'[1]TOAD Data'!$B$3:$AW$210,34,FALSE))</f>
        <v>56594.73</v>
      </c>
      <c r="S208" s="37">
        <f>IF(ISNA(VLOOKUP($A208,'[1]TOAD Data'!$B$3:$AW$210,38,FALSE)),0,VLOOKUP($A208,'[1]TOAD Data'!$B$3:$AW$210,38,FALSE))</f>
        <v>1.3</v>
      </c>
      <c r="T208" s="36">
        <f>IF(ISNA(VLOOKUP($A208,'[1]TOAD Data'!$B$3:$AW$210,39,FALSE)),0,VLOOKUP($A208,'[1]TOAD Data'!$B$3:$AW$210,39,FALSE))</f>
        <v>56594.73</v>
      </c>
      <c r="U208" s="37">
        <f>IF(ISNA(VLOOKUP($A208,'[1]TOAD Data'!$B$3:$AW$210,41,FALSE)),0,VLOOKUP($A208,'[1]TOAD Data'!$B$3:$AW$210,41,FALSE))</f>
        <v>1.3</v>
      </c>
      <c r="V208" s="36">
        <f>IF(ISNA(VLOOKUP($A208,'[1]TOAD Data'!$B$3:$AW$210,42,FALSE)),0,VLOOKUP($A208,'[1]TOAD Data'!$B$3:$AW$210,42,FALSE))</f>
        <v>56594.73</v>
      </c>
      <c r="W208" s="37">
        <f>IF(ISNA(VLOOKUP($A208,'[1]TOAD Data'!$B$3:$AW$210,44,FALSE)),0,VLOOKUP($A208,'[1]TOAD Data'!$B$3:$AW$210,44,FALSE))</f>
        <v>0</v>
      </c>
      <c r="X208" s="36">
        <f>IF(ISNA(VLOOKUP($A208,'[1]TOAD Data'!$B$3:$AW$210,45,FALSE)),0,VLOOKUP($A208,'[1]TOAD Data'!$B$3:$AW$210,45,FALSE))</f>
        <v>0</v>
      </c>
      <c r="Y208" s="43">
        <f>IF(ISNA(VLOOKUP($A208,'[1]TOAD Data'!$B$3:$AW$210,47,FALSE)),0,VLOOKUP($A208,'[1]TOAD Data'!$B$3:$AW$210,47,FALSE))</f>
        <v>0</v>
      </c>
      <c r="Z208" s="36">
        <f>IF(ISNA(VLOOKUP($A208,'[1]TOAD Data'!$B$3:$AW$210,48,FALSE)),0,VLOOKUP($A208,'[1]TOAD Data'!$B$3:$AW$210,48,FALSE))</f>
        <v>0</v>
      </c>
    </row>
    <row r="209" spans="1:26" s="18" customFormat="1" ht="12.75">
      <c r="A209" s="31">
        <v>411</v>
      </c>
      <c r="B209" s="33" t="str">
        <f>VLOOKUP(A209,'[2]Table 19'!$A$7:$B$230,2,FALSE)</f>
        <v>Crossroads Alternative</v>
      </c>
      <c r="C209" s="35">
        <f>IF(ISNA(VLOOKUP($A209,'[1]TOAD Data'!$B$3:$AW$210,8,FALSE)),0,VLOOKUP($A209,'[1]TOAD Data'!$B$3:$AW$210,8,FALSE))</f>
        <v>0</v>
      </c>
      <c r="D209" s="36">
        <f>IF(ISNA(VLOOKUP($A209,'[1]TOAD Data'!$B$3:$AW$210,9,FALSE)),0,VLOOKUP($A209,'[1]TOAD Data'!$B$3:$AW$210,9,FALSE))</f>
        <v>0</v>
      </c>
      <c r="E209" s="35">
        <f>IF(ISNA(VLOOKUP($A209,'[1]TOAD Data'!$B$3:$AW$210,11,FALSE)),0,VLOOKUP($A209,'[1]TOAD Data'!$B$3:$AW$210,11,FALSE))</f>
        <v>0</v>
      </c>
      <c r="F209" s="36">
        <f>IF(ISNA(VLOOKUP($A209,'[1]TOAD Data'!$B$3:$AW$210,12,FALSE)),0,VLOOKUP($A209,'[1]TOAD Data'!$B$3:$AW$210,12,FALSE))</f>
        <v>0</v>
      </c>
      <c r="G209" s="37">
        <f>IF(ISNA(VLOOKUP(A209,'[1]TOAD Data'!$B$3:$R$210,16,FALSE)),0,VLOOKUP(A209,'[1]TOAD Data'!$B$3:$R$210,16,FALSE))</f>
        <v>0</v>
      </c>
      <c r="H209" s="36">
        <f>IF(ISNA(VLOOKUP(A209,'[1]TOAD Data'!$B$3:$R$210,17,FALSE)),0,VLOOKUP(A209,'[1]TOAD Data'!$B$3:$R$210,17,FALSE))</f>
        <v>0</v>
      </c>
      <c r="I209" s="37">
        <f>IF(ISNA(VLOOKUP($A209,'[1]TOAD Data'!$B$3:$T$210,19,FALSE)),0,VLOOKUP($A209,'[1]TOAD Data'!$B$3:$T$210,19,FALSE))</f>
        <v>0</v>
      </c>
      <c r="J209" s="36">
        <f>IF(ISNA(VLOOKUP($A209,'[1]TOAD Data'!$B$3:$U$210,20,FALSE)),0,VLOOKUP($A209,'[1]TOAD Data'!$B$3:$U$210,20,FALSE))</f>
        <v>0</v>
      </c>
      <c r="K209" s="37">
        <f>IF(ISNA(VLOOKUP($A209,'[1]TOAD Data'!$B$3:$AW$210,22,FALSE)),0,VLOOKUP($A209,'[1]TOAD Data'!$B$3:$AW$210,22,FALSE))</f>
        <v>0</v>
      </c>
      <c r="L209" s="36">
        <f>IF(ISNA(VLOOKUP($A209,'[1]TOAD Data'!$B$3:$AW$210,23,FALSE)),0,VLOOKUP($A209,'[1]TOAD Data'!$B$3:$AW$210,23,FALSE))</f>
        <v>0</v>
      </c>
      <c r="M209" s="37">
        <f>IF(ISNA(VLOOKUP($A209,'[1]TOAD Data'!$B$3:$AW$210,27,FALSE)),0,VLOOKUP($A209,'[1]TOAD Data'!$B$3:$AW$210,27,FALSE))</f>
        <v>0</v>
      </c>
      <c r="N209" s="36">
        <f>IF(ISNA(VLOOKUP($A209,'[1]TOAD Data'!$B$3:$AW$210,28,FALSE)),0,VLOOKUP($A209,'[1]TOAD Data'!$B$3:$AW$210,28,FALSE))</f>
        <v>0</v>
      </c>
      <c r="O209" s="35">
        <f>IF(ISNA(VLOOKUP($A209,'[1]TOAD Data'!$B$3:$AW$210,30,FALSE)),0,VLOOKUP($A209,'[1]TOAD Data'!$B$3:$AW$210,30,FALSE))</f>
        <v>0</v>
      </c>
      <c r="P209" s="36">
        <f>IF(ISNA(VLOOKUP($A209,'[1]TOAD Data'!$B$3:$AW$210,31,FALSE)),0,VLOOKUP($A209,'[1]TOAD Data'!$B$3:$AW$210,31,FALSE))</f>
        <v>0</v>
      </c>
      <c r="Q209" s="37">
        <f>IF(ISNA(VLOOKUP($A209,'[1]TOAD Data'!$B$3:$AW$210,33,FALSE)),0,VLOOKUP($A209,'[1]TOAD Data'!$B$3:$AW$210,33,FALSE))</f>
        <v>5</v>
      </c>
      <c r="R209" s="36">
        <f>IF(ISNA(VLOOKUP($A209,'[1]TOAD Data'!$B$3:$AW$210,34,FALSE)),0,VLOOKUP($A209,'[1]TOAD Data'!$B$3:$AW$210,34,FALSE))</f>
        <v>38154.22</v>
      </c>
      <c r="S209" s="37">
        <f>IF(ISNA(VLOOKUP($A209,'[1]TOAD Data'!$B$3:$AW$210,38,FALSE)),0,VLOOKUP($A209,'[1]TOAD Data'!$B$3:$AW$210,38,FALSE))</f>
        <v>5</v>
      </c>
      <c r="T209" s="36">
        <f>IF(ISNA(VLOOKUP($A209,'[1]TOAD Data'!$B$3:$AW$210,39,FALSE)),0,VLOOKUP($A209,'[1]TOAD Data'!$B$3:$AW$210,39,FALSE))</f>
        <v>38154.22</v>
      </c>
      <c r="U209" s="37">
        <f>IF(ISNA(VLOOKUP($A209,'[1]TOAD Data'!$B$3:$AW$210,41,FALSE)),0,VLOOKUP($A209,'[1]TOAD Data'!$B$3:$AW$210,41,FALSE))</f>
        <v>5</v>
      </c>
      <c r="V209" s="36">
        <f>IF(ISNA(VLOOKUP($A209,'[1]TOAD Data'!$B$3:$AW$210,42,FALSE)),0,VLOOKUP($A209,'[1]TOAD Data'!$B$3:$AW$210,42,FALSE))</f>
        <v>38154.22</v>
      </c>
      <c r="W209" s="37">
        <f>IF(ISNA(VLOOKUP($A209,'[1]TOAD Data'!$B$3:$AW$210,44,FALSE)),0,VLOOKUP($A209,'[1]TOAD Data'!$B$3:$AW$210,44,FALSE))</f>
        <v>0</v>
      </c>
      <c r="X209" s="36">
        <f>IF(ISNA(VLOOKUP($A209,'[1]TOAD Data'!$B$3:$AW$210,45,FALSE)),0,VLOOKUP($A209,'[1]TOAD Data'!$B$3:$AW$210,45,FALSE))</f>
        <v>0</v>
      </c>
      <c r="Y209" s="43">
        <f>IF(ISNA(VLOOKUP($A209,'[1]TOAD Data'!$B$3:$AW$210,47,FALSE)),0,VLOOKUP($A209,'[1]TOAD Data'!$B$3:$AW$210,47,FALSE))</f>
        <v>0</v>
      </c>
      <c r="Z209" s="36">
        <f>IF(ISNA(VLOOKUP($A209,'[1]TOAD Data'!$B$3:$AW$210,48,FALSE)),0,VLOOKUP($A209,'[1]TOAD Data'!$B$3:$AW$210,48,FALSE))</f>
        <v>0</v>
      </c>
    </row>
    <row r="210" spans="1:26" s="18" customFormat="1" ht="12.75">
      <c r="A210" s="31">
        <v>412</v>
      </c>
      <c r="B210" s="33" t="str">
        <f>VLOOKUP(A210,'[2]Table 19'!$A$7:$B$230,2,FALSE)</f>
        <v>Metro Richmond Alternative Education</v>
      </c>
      <c r="C210" s="35">
        <f>IF(ISNA(VLOOKUP($A210,'[1]TOAD Data'!$B$3:$AW$210,8,FALSE)),0,VLOOKUP($A210,'[1]TOAD Data'!$B$3:$AW$210,8,FALSE))</f>
        <v>0</v>
      </c>
      <c r="D210" s="36">
        <f>IF(ISNA(VLOOKUP($A210,'[1]TOAD Data'!$B$3:$AW$210,9,FALSE)),0,VLOOKUP($A210,'[1]TOAD Data'!$B$3:$AW$210,9,FALSE))</f>
        <v>0</v>
      </c>
      <c r="E210" s="35">
        <f>IF(ISNA(VLOOKUP($A210,'[1]TOAD Data'!$B$3:$AW$210,11,FALSE)),0,VLOOKUP($A210,'[1]TOAD Data'!$B$3:$AW$210,11,FALSE))</f>
        <v>0</v>
      </c>
      <c r="F210" s="36">
        <f>IF(ISNA(VLOOKUP($A210,'[1]TOAD Data'!$B$3:$AW$210,12,FALSE)),0,VLOOKUP($A210,'[1]TOAD Data'!$B$3:$AW$210,12,FALSE))</f>
        <v>0</v>
      </c>
      <c r="G210" s="37">
        <f>IF(ISNA(VLOOKUP(A210,'[1]TOAD Data'!$B$3:$R$210,16,FALSE)),0,VLOOKUP(A210,'[1]TOAD Data'!$B$3:$R$210,16,FALSE))</f>
        <v>0</v>
      </c>
      <c r="H210" s="36">
        <f>IF(ISNA(VLOOKUP(A210,'[1]TOAD Data'!$B$3:$R$210,17,FALSE)),0,VLOOKUP(A210,'[1]TOAD Data'!$B$3:$R$210,17,FALSE))</f>
        <v>0</v>
      </c>
      <c r="I210" s="37">
        <f>IF(ISNA(VLOOKUP($A210,'[1]TOAD Data'!$B$3:$T$210,19,FALSE)),0,VLOOKUP($A210,'[1]TOAD Data'!$B$3:$T$210,19,FALSE))</f>
        <v>0</v>
      </c>
      <c r="J210" s="36">
        <f>IF(ISNA(VLOOKUP($A210,'[1]TOAD Data'!$B$3:$U$210,20,FALSE)),0,VLOOKUP($A210,'[1]TOAD Data'!$B$3:$U$210,20,FALSE))</f>
        <v>0</v>
      </c>
      <c r="K210" s="37">
        <f>IF(ISNA(VLOOKUP($A210,'[1]TOAD Data'!$B$3:$AW$210,22,FALSE)),0,VLOOKUP($A210,'[1]TOAD Data'!$B$3:$AW$210,22,FALSE))</f>
        <v>0</v>
      </c>
      <c r="L210" s="36">
        <f>IF(ISNA(VLOOKUP($A210,'[1]TOAD Data'!$B$3:$AW$210,23,FALSE)),0,VLOOKUP($A210,'[1]TOAD Data'!$B$3:$AW$210,23,FALSE))</f>
        <v>0</v>
      </c>
      <c r="M210" s="37">
        <f>IF(ISNA(VLOOKUP($A210,'[1]TOAD Data'!$B$3:$AW$210,27,FALSE)),0,VLOOKUP($A210,'[1]TOAD Data'!$B$3:$AW$210,27,FALSE))</f>
        <v>0</v>
      </c>
      <c r="N210" s="36">
        <f>IF(ISNA(VLOOKUP($A210,'[1]TOAD Data'!$B$3:$AW$210,28,FALSE)),0,VLOOKUP($A210,'[1]TOAD Data'!$B$3:$AW$210,28,FALSE))</f>
        <v>0</v>
      </c>
      <c r="O210" s="35">
        <f>IF(ISNA(VLOOKUP($A210,'[1]TOAD Data'!$B$3:$AW$210,30,FALSE)),0,VLOOKUP($A210,'[1]TOAD Data'!$B$3:$AW$210,30,FALSE))</f>
        <v>0</v>
      </c>
      <c r="P210" s="36">
        <f>IF(ISNA(VLOOKUP($A210,'[1]TOAD Data'!$B$3:$AW$210,31,FALSE)),0,VLOOKUP($A210,'[1]TOAD Data'!$B$3:$AW$210,31,FALSE))</f>
        <v>0</v>
      </c>
      <c r="Q210" s="37">
        <f>IF(ISNA(VLOOKUP($A210,'[1]TOAD Data'!$B$3:$AW$210,33,FALSE)),0,VLOOKUP($A210,'[1]TOAD Data'!$B$3:$AW$210,33,FALSE))</f>
        <v>5.48</v>
      </c>
      <c r="R210" s="36">
        <f>IF(ISNA(VLOOKUP($A210,'[1]TOAD Data'!$B$3:$AW$210,34,FALSE)),0,VLOOKUP($A210,'[1]TOAD Data'!$B$3:$AW$210,34,FALSE))</f>
        <v>45628.58</v>
      </c>
      <c r="S210" s="37">
        <f>IF(ISNA(VLOOKUP($A210,'[1]TOAD Data'!$B$3:$AW$210,38,FALSE)),0,VLOOKUP($A210,'[1]TOAD Data'!$B$3:$AW$210,38,FALSE))</f>
        <v>5.48</v>
      </c>
      <c r="T210" s="36">
        <f>IF(ISNA(VLOOKUP($A210,'[1]TOAD Data'!$B$3:$AW$210,39,FALSE)),0,VLOOKUP($A210,'[1]TOAD Data'!$B$3:$AW$210,39,FALSE))</f>
        <v>45628.58</v>
      </c>
      <c r="U210" s="37">
        <f>IF(ISNA(VLOOKUP($A210,'[1]TOAD Data'!$B$3:$AW$210,41,FALSE)),0,VLOOKUP($A210,'[1]TOAD Data'!$B$3:$AW$210,41,FALSE))</f>
        <v>5.48</v>
      </c>
      <c r="V210" s="36">
        <f>IF(ISNA(VLOOKUP($A210,'[1]TOAD Data'!$B$3:$AW$210,42,FALSE)),0,VLOOKUP($A210,'[1]TOAD Data'!$B$3:$AW$210,42,FALSE))</f>
        <v>45628.58</v>
      </c>
      <c r="W210" s="37">
        <f>IF(ISNA(VLOOKUP($A210,'[1]TOAD Data'!$B$3:$AW$210,44,FALSE)),0,VLOOKUP($A210,'[1]TOAD Data'!$B$3:$AW$210,44,FALSE))</f>
        <v>0</v>
      </c>
      <c r="X210" s="36">
        <f>IF(ISNA(VLOOKUP($A210,'[1]TOAD Data'!$B$3:$AW$210,45,FALSE)),0,VLOOKUP($A210,'[1]TOAD Data'!$B$3:$AW$210,45,FALSE))</f>
        <v>0</v>
      </c>
      <c r="Y210" s="43">
        <f>IF(ISNA(VLOOKUP($A210,'[1]TOAD Data'!$B$3:$AW$210,47,FALSE)),0,VLOOKUP($A210,'[1]TOAD Data'!$B$3:$AW$210,47,FALSE))</f>
        <v>0</v>
      </c>
      <c r="Z210" s="36">
        <f>IF(ISNA(VLOOKUP($A210,'[1]TOAD Data'!$B$3:$AW$210,48,FALSE)),0,VLOOKUP($A210,'[1]TOAD Data'!$B$3:$AW$210,48,FALSE))</f>
        <v>0</v>
      </c>
    </row>
    <row r="211" spans="1:26" s="18" customFormat="1" ht="12.75">
      <c r="A211" s="31">
        <v>413</v>
      </c>
      <c r="B211" s="33" t="str">
        <f>VLOOKUP(A211,'[2]Table 19'!$A$7:$B$230,2,FALSE)</f>
        <v>Stafford County Regional Alternative Education</v>
      </c>
      <c r="C211" s="35">
        <f>IF(ISNA(VLOOKUP($A211,'[1]TOAD Data'!$B$3:$AW$210,8,FALSE)),0,VLOOKUP($A211,'[1]TOAD Data'!$B$3:$AW$210,8,FALSE))</f>
        <v>0</v>
      </c>
      <c r="D211" s="36">
        <f>IF(ISNA(VLOOKUP($A211,'[1]TOAD Data'!$B$3:$AW$210,9,FALSE)),0,VLOOKUP($A211,'[1]TOAD Data'!$B$3:$AW$210,9,FALSE))</f>
        <v>0</v>
      </c>
      <c r="E211" s="35">
        <f>IF(ISNA(VLOOKUP($A211,'[1]TOAD Data'!$B$3:$AW$210,11,FALSE)),0,VLOOKUP($A211,'[1]TOAD Data'!$B$3:$AW$210,11,FALSE))</f>
        <v>0</v>
      </c>
      <c r="F211" s="36">
        <f>IF(ISNA(VLOOKUP($A211,'[1]TOAD Data'!$B$3:$AW$210,12,FALSE)),0,VLOOKUP($A211,'[1]TOAD Data'!$B$3:$AW$210,12,FALSE))</f>
        <v>0</v>
      </c>
      <c r="G211" s="37">
        <f>IF(ISNA(VLOOKUP(A211,'[1]TOAD Data'!$B$3:$R$210,16,FALSE)),0,VLOOKUP(A211,'[1]TOAD Data'!$B$3:$R$210,16,FALSE))</f>
        <v>0</v>
      </c>
      <c r="H211" s="36">
        <f>IF(ISNA(VLOOKUP(A211,'[1]TOAD Data'!$B$3:$R$210,17,FALSE)),0,VLOOKUP(A211,'[1]TOAD Data'!$B$3:$R$210,17,FALSE))</f>
        <v>0</v>
      </c>
      <c r="I211" s="37">
        <f>IF(ISNA(VLOOKUP($A211,'[1]TOAD Data'!$B$3:$T$210,19,FALSE)),0,VLOOKUP($A211,'[1]TOAD Data'!$B$3:$T$210,19,FALSE))</f>
        <v>0</v>
      </c>
      <c r="J211" s="36">
        <f>IF(ISNA(VLOOKUP($A211,'[1]TOAD Data'!$B$3:$U$210,20,FALSE)),0,VLOOKUP($A211,'[1]TOAD Data'!$B$3:$U$210,20,FALSE))</f>
        <v>0</v>
      </c>
      <c r="K211" s="37">
        <f>IF(ISNA(VLOOKUP($A211,'[1]TOAD Data'!$B$3:$AW$210,22,FALSE)),0,VLOOKUP($A211,'[1]TOAD Data'!$B$3:$AW$210,22,FALSE))</f>
        <v>0</v>
      </c>
      <c r="L211" s="36">
        <f>IF(ISNA(VLOOKUP($A211,'[1]TOAD Data'!$B$3:$AW$210,23,FALSE)),0,VLOOKUP($A211,'[1]TOAD Data'!$B$3:$AW$210,23,FALSE))</f>
        <v>0</v>
      </c>
      <c r="M211" s="37">
        <f>IF(ISNA(VLOOKUP($A211,'[1]TOAD Data'!$B$3:$AW$210,27,FALSE)),0,VLOOKUP($A211,'[1]TOAD Data'!$B$3:$AW$210,27,FALSE))</f>
        <v>0</v>
      </c>
      <c r="N211" s="36">
        <f>IF(ISNA(VLOOKUP($A211,'[1]TOAD Data'!$B$3:$AW$210,28,FALSE)),0,VLOOKUP($A211,'[1]TOAD Data'!$B$3:$AW$210,28,FALSE))</f>
        <v>0</v>
      </c>
      <c r="O211" s="35">
        <f>IF(ISNA(VLOOKUP($A211,'[1]TOAD Data'!$B$3:$AW$210,30,FALSE)),0,VLOOKUP($A211,'[1]TOAD Data'!$B$3:$AW$210,30,FALSE))</f>
        <v>0</v>
      </c>
      <c r="P211" s="36">
        <f>IF(ISNA(VLOOKUP($A211,'[1]TOAD Data'!$B$3:$AW$210,31,FALSE)),0,VLOOKUP($A211,'[1]TOAD Data'!$B$3:$AW$210,31,FALSE))</f>
        <v>0</v>
      </c>
      <c r="Q211" s="37">
        <f>IF(ISNA(VLOOKUP($A211,'[1]TOAD Data'!$B$3:$AW$210,33,FALSE)),0,VLOOKUP($A211,'[1]TOAD Data'!$B$3:$AW$210,33,FALSE))</f>
        <v>5.17</v>
      </c>
      <c r="R211" s="36">
        <f>IF(ISNA(VLOOKUP($A211,'[1]TOAD Data'!$B$3:$AW$210,34,FALSE)),0,VLOOKUP($A211,'[1]TOAD Data'!$B$3:$AW$210,34,FALSE))</f>
        <v>58947.16</v>
      </c>
      <c r="S211" s="37">
        <f>IF(ISNA(VLOOKUP($A211,'[1]TOAD Data'!$B$3:$AW$210,38,FALSE)),0,VLOOKUP($A211,'[1]TOAD Data'!$B$3:$AW$210,38,FALSE))</f>
        <v>5.17</v>
      </c>
      <c r="T211" s="36">
        <f>IF(ISNA(VLOOKUP($A211,'[1]TOAD Data'!$B$3:$AW$210,39,FALSE)),0,VLOOKUP($A211,'[1]TOAD Data'!$B$3:$AW$210,39,FALSE))</f>
        <v>58947.16</v>
      </c>
      <c r="U211" s="37">
        <f>IF(ISNA(VLOOKUP($A211,'[1]TOAD Data'!$B$3:$AW$210,41,FALSE)),0,VLOOKUP($A211,'[1]TOAD Data'!$B$3:$AW$210,41,FALSE))</f>
        <v>5.17</v>
      </c>
      <c r="V211" s="36">
        <f>IF(ISNA(VLOOKUP($A211,'[1]TOAD Data'!$B$3:$AW$210,42,FALSE)),0,VLOOKUP($A211,'[1]TOAD Data'!$B$3:$AW$210,42,FALSE))</f>
        <v>58947.16</v>
      </c>
      <c r="W211" s="37">
        <f>IF(ISNA(VLOOKUP($A211,'[1]TOAD Data'!$B$3:$AW$210,44,FALSE)),0,VLOOKUP($A211,'[1]TOAD Data'!$B$3:$AW$210,44,FALSE))</f>
        <v>3.5</v>
      </c>
      <c r="X211" s="36">
        <f>IF(ISNA(VLOOKUP($A211,'[1]TOAD Data'!$B$3:$AW$210,45,FALSE)),0,VLOOKUP($A211,'[1]TOAD Data'!$B$3:$AW$210,45,FALSE))</f>
        <v>11670.6</v>
      </c>
      <c r="Y211" s="43">
        <f>IF(ISNA(VLOOKUP($A211,'[1]TOAD Data'!$B$3:$AW$210,47,FALSE)),0,VLOOKUP($A211,'[1]TOAD Data'!$B$3:$AW$210,47,FALSE))</f>
        <v>0</v>
      </c>
      <c r="Z211" s="36">
        <f>IF(ISNA(VLOOKUP($A211,'[1]TOAD Data'!$B$3:$AW$210,48,FALSE)),0,VLOOKUP($A211,'[1]TOAD Data'!$B$3:$AW$210,48,FALSE))</f>
        <v>0</v>
      </c>
    </row>
    <row r="212" spans="1:26" s="18" customFormat="1" ht="12.75">
      <c r="A212" s="31">
        <v>414</v>
      </c>
      <c r="B212" s="33" t="str">
        <f>VLOOKUP(A212,'[2]Table 19'!$A$7:$B$230,2,FALSE)</f>
        <v>Southside L.I.N.K. Project</v>
      </c>
      <c r="C212" s="35">
        <f>IF(ISNA(VLOOKUP($A212,'[1]TOAD Data'!$B$3:$AW$210,8,FALSE)),0,VLOOKUP($A212,'[1]TOAD Data'!$B$3:$AW$210,8,FALSE))</f>
        <v>0</v>
      </c>
      <c r="D212" s="36">
        <f>IF(ISNA(VLOOKUP($A212,'[1]TOAD Data'!$B$3:$AW$210,9,FALSE)),0,VLOOKUP($A212,'[1]TOAD Data'!$B$3:$AW$210,9,FALSE))</f>
        <v>0</v>
      </c>
      <c r="E212" s="35">
        <f>IF(ISNA(VLOOKUP($A212,'[1]TOAD Data'!$B$3:$AW$210,11,FALSE)),0,VLOOKUP($A212,'[1]TOAD Data'!$B$3:$AW$210,11,FALSE))</f>
        <v>0</v>
      </c>
      <c r="F212" s="36">
        <f>IF(ISNA(VLOOKUP($A212,'[1]TOAD Data'!$B$3:$AW$210,12,FALSE)),0,VLOOKUP($A212,'[1]TOAD Data'!$B$3:$AW$210,12,FALSE))</f>
        <v>0</v>
      </c>
      <c r="G212" s="37">
        <f>IF(ISNA(VLOOKUP(A212,'[1]TOAD Data'!$B$3:$R$210,16,FALSE)),0,VLOOKUP(A212,'[1]TOAD Data'!$B$3:$R$210,16,FALSE))</f>
        <v>0</v>
      </c>
      <c r="H212" s="36">
        <f>IF(ISNA(VLOOKUP(A212,'[1]TOAD Data'!$B$3:$R$210,17,FALSE)),0,VLOOKUP(A212,'[1]TOAD Data'!$B$3:$R$210,17,FALSE))</f>
        <v>0</v>
      </c>
      <c r="I212" s="37">
        <f>IF(ISNA(VLOOKUP($A212,'[1]TOAD Data'!$B$3:$T$210,19,FALSE)),0,VLOOKUP($A212,'[1]TOAD Data'!$B$3:$T$210,19,FALSE))</f>
        <v>0</v>
      </c>
      <c r="J212" s="36">
        <f>IF(ISNA(VLOOKUP($A212,'[1]TOAD Data'!$B$3:$U$210,20,FALSE)),0,VLOOKUP($A212,'[1]TOAD Data'!$B$3:$U$210,20,FALSE))</f>
        <v>0</v>
      </c>
      <c r="K212" s="37">
        <f>IF(ISNA(VLOOKUP($A212,'[1]TOAD Data'!$B$3:$AW$210,22,FALSE)),0,VLOOKUP($A212,'[1]TOAD Data'!$B$3:$AW$210,22,FALSE))</f>
        <v>0</v>
      </c>
      <c r="L212" s="36">
        <f>IF(ISNA(VLOOKUP($A212,'[1]TOAD Data'!$B$3:$AW$210,23,FALSE)),0,VLOOKUP($A212,'[1]TOAD Data'!$B$3:$AW$210,23,FALSE))</f>
        <v>0</v>
      </c>
      <c r="M212" s="37">
        <f>IF(ISNA(VLOOKUP($A212,'[1]TOAD Data'!$B$3:$AW$210,27,FALSE)),0,VLOOKUP($A212,'[1]TOAD Data'!$B$3:$AW$210,27,FALSE))</f>
        <v>0</v>
      </c>
      <c r="N212" s="36">
        <f>IF(ISNA(VLOOKUP($A212,'[1]TOAD Data'!$B$3:$AW$210,28,FALSE)),0,VLOOKUP($A212,'[1]TOAD Data'!$B$3:$AW$210,28,FALSE))</f>
        <v>0</v>
      </c>
      <c r="O212" s="35">
        <f>IF(ISNA(VLOOKUP($A212,'[1]TOAD Data'!$B$3:$AW$210,30,FALSE)),0,VLOOKUP($A212,'[1]TOAD Data'!$B$3:$AW$210,30,FALSE))</f>
        <v>0</v>
      </c>
      <c r="P212" s="36">
        <f>IF(ISNA(VLOOKUP($A212,'[1]TOAD Data'!$B$3:$AW$210,31,FALSE)),0,VLOOKUP($A212,'[1]TOAD Data'!$B$3:$AW$210,31,FALSE))</f>
        <v>0</v>
      </c>
      <c r="Q212" s="37">
        <f>IF(ISNA(VLOOKUP($A212,'[1]TOAD Data'!$B$3:$AW$210,33,FALSE)),0,VLOOKUP($A212,'[1]TOAD Data'!$B$3:$AW$210,33,FALSE))</f>
        <v>5.15</v>
      </c>
      <c r="R212" s="36">
        <f>IF(ISNA(VLOOKUP($A212,'[1]TOAD Data'!$B$3:$AW$210,34,FALSE)),0,VLOOKUP($A212,'[1]TOAD Data'!$B$3:$AW$210,34,FALSE))</f>
        <v>54048.4</v>
      </c>
      <c r="S212" s="37">
        <f>IF(ISNA(VLOOKUP($A212,'[1]TOAD Data'!$B$3:$AW$210,38,FALSE)),0,VLOOKUP($A212,'[1]TOAD Data'!$B$3:$AW$210,38,FALSE))</f>
        <v>5.15</v>
      </c>
      <c r="T212" s="36">
        <f>IF(ISNA(VLOOKUP($A212,'[1]TOAD Data'!$B$3:$AW$210,39,FALSE)),0,VLOOKUP($A212,'[1]TOAD Data'!$B$3:$AW$210,39,FALSE))</f>
        <v>54048.4</v>
      </c>
      <c r="U212" s="37">
        <f>IF(ISNA(VLOOKUP($A212,'[1]TOAD Data'!$B$3:$AW$210,41,FALSE)),0,VLOOKUP($A212,'[1]TOAD Data'!$B$3:$AW$210,41,FALSE))</f>
        <v>5.15</v>
      </c>
      <c r="V212" s="36">
        <f>IF(ISNA(VLOOKUP($A212,'[1]TOAD Data'!$B$3:$AW$210,42,FALSE)),0,VLOOKUP($A212,'[1]TOAD Data'!$B$3:$AW$210,42,FALSE))</f>
        <v>54048.4</v>
      </c>
      <c r="W212" s="37">
        <f>IF(ISNA(VLOOKUP($A212,'[1]TOAD Data'!$B$3:$AW$210,44,FALSE)),0,VLOOKUP($A212,'[1]TOAD Data'!$B$3:$AW$210,44,FALSE))</f>
        <v>0</v>
      </c>
      <c r="X212" s="36">
        <f>IF(ISNA(VLOOKUP($A212,'[1]TOAD Data'!$B$3:$AW$210,45,FALSE)),0,VLOOKUP($A212,'[1]TOAD Data'!$B$3:$AW$210,45,FALSE))</f>
        <v>0</v>
      </c>
      <c r="Y212" s="43">
        <f>IF(ISNA(VLOOKUP($A212,'[1]TOAD Data'!$B$3:$AW$210,47,FALSE)),0,VLOOKUP($A212,'[1]TOAD Data'!$B$3:$AW$210,47,FALSE))</f>
        <v>0</v>
      </c>
      <c r="Z212" s="36">
        <f>IF(ISNA(VLOOKUP($A212,'[1]TOAD Data'!$B$3:$AW$210,48,FALSE)),0,VLOOKUP($A212,'[1]TOAD Data'!$B$3:$AW$210,48,FALSE))</f>
        <v>0</v>
      </c>
    </row>
    <row r="213" spans="1:26" s="18" customFormat="1" ht="12.75">
      <c r="A213" s="31">
        <v>415</v>
      </c>
      <c r="B213" s="33" t="str">
        <f>VLOOKUP(A213,'[2]Table 19'!$A$7:$B$230,2,FALSE)</f>
        <v>King William Regional Alternative Education</v>
      </c>
      <c r="C213" s="35">
        <f>IF(ISNA(VLOOKUP($A213,'[1]TOAD Data'!$B$3:$AW$210,8,FALSE)),0,VLOOKUP($A213,'[1]TOAD Data'!$B$3:$AW$210,8,FALSE))</f>
        <v>0</v>
      </c>
      <c r="D213" s="36">
        <f>IF(ISNA(VLOOKUP($A213,'[1]TOAD Data'!$B$3:$AW$210,9,FALSE)),0,VLOOKUP($A213,'[1]TOAD Data'!$B$3:$AW$210,9,FALSE))</f>
        <v>0</v>
      </c>
      <c r="E213" s="35">
        <f>IF(ISNA(VLOOKUP($A213,'[1]TOAD Data'!$B$3:$AW$210,11,FALSE)),0,VLOOKUP($A213,'[1]TOAD Data'!$B$3:$AW$210,11,FALSE))</f>
        <v>1.05</v>
      </c>
      <c r="F213" s="36">
        <f>IF(ISNA(VLOOKUP($A213,'[1]TOAD Data'!$B$3:$AW$210,12,FALSE)),0,VLOOKUP($A213,'[1]TOAD Data'!$B$3:$AW$210,12,FALSE))</f>
        <v>97008.57</v>
      </c>
      <c r="G213" s="37">
        <f>IF(ISNA(VLOOKUP(A213,'[1]TOAD Data'!$B$3:$R$210,16,FALSE)),0,VLOOKUP(A213,'[1]TOAD Data'!$B$3:$R$210,16,FALSE))</f>
        <v>1.05</v>
      </c>
      <c r="H213" s="36">
        <f>IF(ISNA(VLOOKUP(A213,'[1]TOAD Data'!$B$3:$R$210,17,FALSE)),0,VLOOKUP(A213,'[1]TOAD Data'!$B$3:$R$210,17,FALSE))</f>
        <v>97008.57</v>
      </c>
      <c r="I213" s="37">
        <f>IF(ISNA(VLOOKUP($A213,'[1]TOAD Data'!$B$3:$T$210,19,FALSE)),0,VLOOKUP($A213,'[1]TOAD Data'!$B$3:$T$210,19,FALSE))</f>
        <v>0</v>
      </c>
      <c r="J213" s="36">
        <f>IF(ISNA(VLOOKUP($A213,'[1]TOAD Data'!$B$3:$U$210,20,FALSE)),0,VLOOKUP($A213,'[1]TOAD Data'!$B$3:$U$210,20,FALSE))</f>
        <v>0</v>
      </c>
      <c r="K213" s="37">
        <f>IF(ISNA(VLOOKUP($A213,'[1]TOAD Data'!$B$3:$AW$210,22,FALSE)),0,VLOOKUP($A213,'[1]TOAD Data'!$B$3:$AW$210,22,FALSE))</f>
        <v>0</v>
      </c>
      <c r="L213" s="36">
        <f>IF(ISNA(VLOOKUP($A213,'[1]TOAD Data'!$B$3:$AW$210,23,FALSE)),0,VLOOKUP($A213,'[1]TOAD Data'!$B$3:$AW$210,23,FALSE))</f>
        <v>0</v>
      </c>
      <c r="M213" s="37">
        <f>IF(ISNA(VLOOKUP($A213,'[1]TOAD Data'!$B$3:$AW$210,27,FALSE)),0,VLOOKUP($A213,'[1]TOAD Data'!$B$3:$AW$210,27,FALSE))</f>
        <v>0</v>
      </c>
      <c r="N213" s="36">
        <f>IF(ISNA(VLOOKUP($A213,'[1]TOAD Data'!$B$3:$AW$210,28,FALSE)),0,VLOOKUP($A213,'[1]TOAD Data'!$B$3:$AW$210,28,FALSE))</f>
        <v>0</v>
      </c>
      <c r="O213" s="35">
        <f>IF(ISNA(VLOOKUP($A213,'[1]TOAD Data'!$B$3:$AW$210,30,FALSE)),0,VLOOKUP($A213,'[1]TOAD Data'!$B$3:$AW$210,30,FALSE))</f>
        <v>0</v>
      </c>
      <c r="P213" s="36">
        <f>IF(ISNA(VLOOKUP($A213,'[1]TOAD Data'!$B$3:$AW$210,31,FALSE)),0,VLOOKUP($A213,'[1]TOAD Data'!$B$3:$AW$210,31,FALSE))</f>
        <v>0</v>
      </c>
      <c r="Q213" s="37">
        <f>IF(ISNA(VLOOKUP($A213,'[1]TOAD Data'!$B$3:$AW$210,33,FALSE)),0,VLOOKUP($A213,'[1]TOAD Data'!$B$3:$AW$210,33,FALSE))</f>
        <v>4.6</v>
      </c>
      <c r="R213" s="36">
        <f>IF(ISNA(VLOOKUP($A213,'[1]TOAD Data'!$B$3:$AW$210,34,FALSE)),0,VLOOKUP($A213,'[1]TOAD Data'!$B$3:$AW$210,34,FALSE))</f>
        <v>28131.52</v>
      </c>
      <c r="S213" s="37">
        <f>IF(ISNA(VLOOKUP($A213,'[1]TOAD Data'!$B$3:$AW$210,38,FALSE)),0,VLOOKUP($A213,'[1]TOAD Data'!$B$3:$AW$210,38,FALSE))</f>
        <v>4.6</v>
      </c>
      <c r="T213" s="36">
        <f>IF(ISNA(VLOOKUP($A213,'[1]TOAD Data'!$B$3:$AW$210,39,FALSE)),0,VLOOKUP($A213,'[1]TOAD Data'!$B$3:$AW$210,39,FALSE))</f>
        <v>28131.52</v>
      </c>
      <c r="U213" s="37">
        <f>IF(ISNA(VLOOKUP($A213,'[1]TOAD Data'!$B$3:$AW$210,41,FALSE)),0,VLOOKUP($A213,'[1]TOAD Data'!$B$3:$AW$210,41,FALSE))</f>
        <v>5.65</v>
      </c>
      <c r="V213" s="36">
        <f>IF(ISNA(VLOOKUP($A213,'[1]TOAD Data'!$B$3:$AW$210,42,FALSE)),0,VLOOKUP($A213,'[1]TOAD Data'!$B$3:$AW$210,42,FALSE))</f>
        <v>40931.68</v>
      </c>
      <c r="W213" s="37">
        <f>IF(ISNA(VLOOKUP($A213,'[1]TOAD Data'!$B$3:$AW$210,44,FALSE)),0,VLOOKUP($A213,'[1]TOAD Data'!$B$3:$AW$210,44,FALSE))</f>
        <v>1.6</v>
      </c>
      <c r="X213" s="36">
        <f>IF(ISNA(VLOOKUP($A213,'[1]TOAD Data'!$B$3:$AW$210,45,FALSE)),0,VLOOKUP($A213,'[1]TOAD Data'!$B$3:$AW$210,45,FALSE))</f>
        <v>17531.88</v>
      </c>
      <c r="Y213" s="43">
        <f>IF(ISNA(VLOOKUP($A213,'[1]TOAD Data'!$B$3:$AW$210,47,FALSE)),0,VLOOKUP($A213,'[1]TOAD Data'!$B$3:$AW$210,47,FALSE))</f>
        <v>0</v>
      </c>
      <c r="Z213" s="36">
        <f>IF(ISNA(VLOOKUP($A213,'[1]TOAD Data'!$B$3:$AW$210,48,FALSE)),0,VLOOKUP($A213,'[1]TOAD Data'!$B$3:$AW$210,48,FALSE))</f>
        <v>0</v>
      </c>
    </row>
    <row r="214" spans="1:26" s="18" customFormat="1" ht="12.75">
      <c r="A214" s="31">
        <v>416</v>
      </c>
      <c r="B214" s="33" t="str">
        <f>VLOOKUP(A214,'[2]Table 19'!$A$7:$B$230,2,FALSE)</f>
        <v>New Dominion School</v>
      </c>
      <c r="C214" s="35">
        <f>IF(ISNA(VLOOKUP($A214,'[1]TOAD Data'!$B$3:$AW$210,8,FALSE)),0,VLOOKUP($A214,'[1]TOAD Data'!$B$3:$AW$210,8,FALSE))</f>
        <v>0.67</v>
      </c>
      <c r="D214" s="36">
        <f>IF(ISNA(VLOOKUP($A214,'[1]TOAD Data'!$B$3:$AW$210,9,FALSE)),0,VLOOKUP($A214,'[1]TOAD Data'!$B$3:$AW$210,9,FALSE))</f>
        <v>97436.81</v>
      </c>
      <c r="E214" s="35">
        <f>IF(ISNA(VLOOKUP($A214,'[1]TOAD Data'!$B$3:$AW$210,11,FALSE)),0,VLOOKUP($A214,'[1]TOAD Data'!$B$3:$AW$210,11,FALSE))</f>
        <v>0.33</v>
      </c>
      <c r="F214" s="36">
        <f>IF(ISNA(VLOOKUP($A214,'[1]TOAD Data'!$B$3:$AW$210,12,FALSE)),0,VLOOKUP($A214,'[1]TOAD Data'!$B$3:$AW$210,12,FALSE))</f>
        <v>99210.15</v>
      </c>
      <c r="G214" s="37">
        <f>IF(ISNA(VLOOKUP(A214,'[1]TOAD Data'!$B$3:$R$210,16,FALSE)),0,VLOOKUP(A214,'[1]TOAD Data'!$B$3:$R$210,16,FALSE))</f>
        <v>1</v>
      </c>
      <c r="H214" s="36">
        <f>IF(ISNA(VLOOKUP(A214,'[1]TOAD Data'!$B$3:$R$210,17,FALSE)),0,VLOOKUP(A214,'[1]TOAD Data'!$B$3:$R$210,17,FALSE))</f>
        <v>98022.01</v>
      </c>
      <c r="I214" s="37">
        <f>IF(ISNA(VLOOKUP($A214,'[1]TOAD Data'!$B$3:$T$210,19,FALSE)),0,VLOOKUP($A214,'[1]TOAD Data'!$B$3:$T$210,19,FALSE))</f>
        <v>0.62</v>
      </c>
      <c r="J214" s="36">
        <f>IF(ISNA(VLOOKUP($A214,'[1]TOAD Data'!$B$3:$U$210,20,FALSE)),0,VLOOKUP($A214,'[1]TOAD Data'!$B$3:$U$210,20,FALSE))</f>
        <v>62995</v>
      </c>
      <c r="K214" s="37">
        <f>IF(ISNA(VLOOKUP($A214,'[1]TOAD Data'!$B$3:$AW$210,22,FALSE)),0,VLOOKUP($A214,'[1]TOAD Data'!$B$3:$AW$210,22,FALSE))</f>
        <v>0.31</v>
      </c>
      <c r="L214" s="36">
        <f>IF(ISNA(VLOOKUP($A214,'[1]TOAD Data'!$B$3:$AW$210,23,FALSE)),0,VLOOKUP($A214,'[1]TOAD Data'!$B$3:$AW$210,23,FALSE))</f>
        <v>63184.19</v>
      </c>
      <c r="M214" s="37">
        <f>IF(ISNA(VLOOKUP($A214,'[1]TOAD Data'!$B$3:$AW$210,27,FALSE)),0,VLOOKUP($A214,'[1]TOAD Data'!$B$3:$AW$210,27,FALSE))</f>
        <v>0.93</v>
      </c>
      <c r="N214" s="36">
        <f>IF(ISNA(VLOOKUP($A214,'[1]TOAD Data'!$B$3:$AW$210,28,FALSE)),0,VLOOKUP($A214,'[1]TOAD Data'!$B$3:$AW$210,28,FALSE))</f>
        <v>63058.06</v>
      </c>
      <c r="O214" s="35">
        <f>IF(ISNA(VLOOKUP($A214,'[1]TOAD Data'!$B$3:$AW$210,30,FALSE)),0,VLOOKUP($A214,'[1]TOAD Data'!$B$3:$AW$210,30,FALSE))</f>
        <v>10.65</v>
      </c>
      <c r="P214" s="36">
        <f>IF(ISNA(VLOOKUP($A214,'[1]TOAD Data'!$B$3:$AW$210,31,FALSE)),0,VLOOKUP($A214,'[1]TOAD Data'!$B$3:$AW$210,31,FALSE))</f>
        <v>62420.01</v>
      </c>
      <c r="Q214" s="37">
        <f>IF(ISNA(VLOOKUP($A214,'[1]TOAD Data'!$B$3:$AW$210,33,FALSE)),0,VLOOKUP($A214,'[1]TOAD Data'!$B$3:$AW$210,33,FALSE))</f>
        <v>5.34</v>
      </c>
      <c r="R214" s="36">
        <f>IF(ISNA(VLOOKUP($A214,'[1]TOAD Data'!$B$3:$AW$210,34,FALSE)),0,VLOOKUP($A214,'[1]TOAD Data'!$B$3:$AW$210,34,FALSE))</f>
        <v>62357.04</v>
      </c>
      <c r="S214" s="37">
        <f>IF(ISNA(VLOOKUP($A214,'[1]TOAD Data'!$B$3:$AW$210,38,FALSE)),0,VLOOKUP($A214,'[1]TOAD Data'!$B$3:$AW$210,38,FALSE))</f>
        <v>15.99</v>
      </c>
      <c r="T214" s="36">
        <f>IF(ISNA(VLOOKUP($A214,'[1]TOAD Data'!$B$3:$AW$210,39,FALSE)),0,VLOOKUP($A214,'[1]TOAD Data'!$B$3:$AW$210,39,FALSE))</f>
        <v>62398.98</v>
      </c>
      <c r="U214" s="37">
        <f>IF(ISNA(VLOOKUP($A214,'[1]TOAD Data'!$B$3:$AW$210,41,FALSE)),0,VLOOKUP($A214,'[1]TOAD Data'!$B$3:$AW$210,41,FALSE))</f>
        <v>17.92</v>
      </c>
      <c r="V214" s="36">
        <f>IF(ISNA(VLOOKUP($A214,'[1]TOAD Data'!$B$3:$AW$210,42,FALSE)),0,VLOOKUP($A214,'[1]TOAD Data'!$B$3:$AW$210,42,FALSE))</f>
        <v>64421.07</v>
      </c>
      <c r="W214" s="37">
        <f>IF(ISNA(VLOOKUP($A214,'[1]TOAD Data'!$B$3:$AW$210,44,FALSE)),0,VLOOKUP($A214,'[1]TOAD Data'!$B$3:$AW$210,44,FALSE))</f>
        <v>13.12</v>
      </c>
      <c r="X214" s="36">
        <f>IF(ISNA(VLOOKUP($A214,'[1]TOAD Data'!$B$3:$AW$210,45,FALSE)),0,VLOOKUP($A214,'[1]TOAD Data'!$B$3:$AW$210,45,FALSE))</f>
        <v>29322.73</v>
      </c>
      <c r="Y214" s="43">
        <f>IF(ISNA(VLOOKUP($A214,'[1]TOAD Data'!$B$3:$AW$210,47,FALSE)),0,VLOOKUP($A214,'[1]TOAD Data'!$B$3:$AW$210,47,FALSE))</f>
        <v>0.24</v>
      </c>
      <c r="Z214" s="36">
        <f>IF(ISNA(VLOOKUP($A214,'[1]TOAD Data'!$B$3:$AW$210,48,FALSE)),0,VLOOKUP($A214,'[1]TOAD Data'!$B$3:$AW$210,48,FALSE))</f>
        <v>46462.5</v>
      </c>
    </row>
    <row r="215" spans="1:26" s="18" customFormat="1" ht="12.75">
      <c r="A215" s="31">
        <v>417</v>
      </c>
      <c r="B215" s="33" t="str">
        <f>VLOOKUP(A215,'[2]Table 19'!$A$7:$B$230,2,FALSE)</f>
        <v>Project Bridge</v>
      </c>
      <c r="C215" s="35">
        <f>IF(ISNA(VLOOKUP($A215,'[1]TOAD Data'!$B$3:$AW$210,8,FALSE)),0,VLOOKUP($A215,'[1]TOAD Data'!$B$3:$AW$210,8,FALSE))</f>
        <v>0</v>
      </c>
      <c r="D215" s="36">
        <f>IF(ISNA(VLOOKUP($A215,'[1]TOAD Data'!$B$3:$AW$210,9,FALSE)),0,VLOOKUP($A215,'[1]TOAD Data'!$B$3:$AW$210,9,FALSE))</f>
        <v>0</v>
      </c>
      <c r="E215" s="35">
        <f>IF(ISNA(VLOOKUP($A215,'[1]TOAD Data'!$B$3:$AW$210,11,FALSE)),0,VLOOKUP($A215,'[1]TOAD Data'!$B$3:$AW$210,11,FALSE))</f>
        <v>0</v>
      </c>
      <c r="F215" s="36">
        <f>IF(ISNA(VLOOKUP($A215,'[1]TOAD Data'!$B$3:$AW$210,12,FALSE)),0,VLOOKUP($A215,'[1]TOAD Data'!$B$3:$AW$210,12,FALSE))</f>
        <v>0</v>
      </c>
      <c r="G215" s="37">
        <f>IF(ISNA(VLOOKUP(A215,'[1]TOAD Data'!$B$3:$R$210,16,FALSE)),0,VLOOKUP(A215,'[1]TOAD Data'!$B$3:$R$210,16,FALSE))</f>
        <v>0</v>
      </c>
      <c r="H215" s="36">
        <f>IF(ISNA(VLOOKUP(A215,'[1]TOAD Data'!$B$3:$R$210,17,FALSE)),0,VLOOKUP(A215,'[1]TOAD Data'!$B$3:$R$210,17,FALSE))</f>
        <v>0</v>
      </c>
      <c r="I215" s="37">
        <f>IF(ISNA(VLOOKUP($A215,'[1]TOAD Data'!$B$3:$T$210,19,FALSE)),0,VLOOKUP($A215,'[1]TOAD Data'!$B$3:$T$210,19,FALSE))</f>
        <v>0</v>
      </c>
      <c r="J215" s="36">
        <f>IF(ISNA(VLOOKUP($A215,'[1]TOAD Data'!$B$3:$U$210,20,FALSE)),0,VLOOKUP($A215,'[1]TOAD Data'!$B$3:$U$210,20,FALSE))</f>
        <v>0</v>
      </c>
      <c r="K215" s="37">
        <f>IF(ISNA(VLOOKUP($A215,'[1]TOAD Data'!$B$3:$AW$210,22,FALSE)),0,VLOOKUP($A215,'[1]TOAD Data'!$B$3:$AW$210,22,FALSE))</f>
        <v>0</v>
      </c>
      <c r="L215" s="36">
        <f>IF(ISNA(VLOOKUP($A215,'[1]TOAD Data'!$B$3:$AW$210,23,FALSE)),0,VLOOKUP($A215,'[1]TOAD Data'!$B$3:$AW$210,23,FALSE))</f>
        <v>0</v>
      </c>
      <c r="M215" s="37">
        <f>IF(ISNA(VLOOKUP($A215,'[1]TOAD Data'!$B$3:$AW$210,27,FALSE)),0,VLOOKUP($A215,'[1]TOAD Data'!$B$3:$AW$210,27,FALSE))</f>
        <v>0</v>
      </c>
      <c r="N215" s="36">
        <f>IF(ISNA(VLOOKUP($A215,'[1]TOAD Data'!$B$3:$AW$210,28,FALSE)),0,VLOOKUP($A215,'[1]TOAD Data'!$B$3:$AW$210,28,FALSE))</f>
        <v>0</v>
      </c>
      <c r="O215" s="35">
        <f>IF(ISNA(VLOOKUP($A215,'[1]TOAD Data'!$B$3:$AW$210,30,FALSE)),0,VLOOKUP($A215,'[1]TOAD Data'!$B$3:$AW$210,30,FALSE))</f>
        <v>0</v>
      </c>
      <c r="P215" s="36">
        <f>IF(ISNA(VLOOKUP($A215,'[1]TOAD Data'!$B$3:$AW$210,31,FALSE)),0,VLOOKUP($A215,'[1]TOAD Data'!$B$3:$AW$210,31,FALSE))</f>
        <v>0</v>
      </c>
      <c r="Q215" s="37">
        <f>IF(ISNA(VLOOKUP($A215,'[1]TOAD Data'!$B$3:$AW$210,33,FALSE)),0,VLOOKUP($A215,'[1]TOAD Data'!$B$3:$AW$210,33,FALSE))</f>
        <v>11.56</v>
      </c>
      <c r="R215" s="36">
        <f>IF(ISNA(VLOOKUP($A215,'[1]TOAD Data'!$B$3:$AW$210,34,FALSE)),0,VLOOKUP($A215,'[1]TOAD Data'!$B$3:$AW$210,34,FALSE))</f>
        <v>32023.08</v>
      </c>
      <c r="S215" s="37">
        <f>IF(ISNA(VLOOKUP($A215,'[1]TOAD Data'!$B$3:$AW$210,38,FALSE)),0,VLOOKUP($A215,'[1]TOAD Data'!$B$3:$AW$210,38,FALSE))</f>
        <v>11.56</v>
      </c>
      <c r="T215" s="36">
        <f>IF(ISNA(VLOOKUP($A215,'[1]TOAD Data'!$B$3:$AW$210,39,FALSE)),0,VLOOKUP($A215,'[1]TOAD Data'!$B$3:$AW$210,39,FALSE))</f>
        <v>32023.08</v>
      </c>
      <c r="U215" s="37">
        <f>IF(ISNA(VLOOKUP($A215,'[1]TOAD Data'!$B$3:$AW$210,41,FALSE)),0,VLOOKUP($A215,'[1]TOAD Data'!$B$3:$AW$210,41,FALSE))</f>
        <v>11.56</v>
      </c>
      <c r="V215" s="36">
        <f>IF(ISNA(VLOOKUP($A215,'[1]TOAD Data'!$B$3:$AW$210,42,FALSE)),0,VLOOKUP($A215,'[1]TOAD Data'!$B$3:$AW$210,42,FALSE))</f>
        <v>32023.08</v>
      </c>
      <c r="W215" s="37">
        <f>IF(ISNA(VLOOKUP($A215,'[1]TOAD Data'!$B$3:$AW$210,44,FALSE)),0,VLOOKUP($A215,'[1]TOAD Data'!$B$3:$AW$210,44,FALSE))</f>
        <v>3.41</v>
      </c>
      <c r="X215" s="36">
        <f>IF(ISNA(VLOOKUP($A215,'[1]TOAD Data'!$B$3:$AW$210,45,FALSE)),0,VLOOKUP($A215,'[1]TOAD Data'!$B$3:$AW$210,45,FALSE))</f>
        <v>14074.09</v>
      </c>
      <c r="Y215" s="43">
        <f>IF(ISNA(VLOOKUP($A215,'[1]TOAD Data'!$B$3:$AW$210,47,FALSE)),0,VLOOKUP($A215,'[1]TOAD Data'!$B$3:$AW$210,47,FALSE))</f>
        <v>0</v>
      </c>
      <c r="Z215" s="36">
        <f>IF(ISNA(VLOOKUP($A215,'[1]TOAD Data'!$B$3:$AW$210,48,FALSE)),0,VLOOKUP($A215,'[1]TOAD Data'!$B$3:$AW$210,48,FALSE))</f>
        <v>0</v>
      </c>
    </row>
    <row r="216" spans="1:26" s="18" customFormat="1" ht="12.75">
      <c r="A216" s="31">
        <v>418</v>
      </c>
      <c r="B216" s="33" t="str">
        <f>VLOOKUP(A216,'[2]Table 19'!$A$7:$B$230,2,FALSE)</f>
        <v>Wythe County Regional Alternative</v>
      </c>
      <c r="C216" s="35">
        <f>IF(ISNA(VLOOKUP($A216,'[1]TOAD Data'!$B$3:$AW$210,8,FALSE)),0,VLOOKUP($A216,'[1]TOAD Data'!$B$3:$AW$210,8,FALSE))</f>
        <v>0</v>
      </c>
      <c r="D216" s="36">
        <f>IF(ISNA(VLOOKUP($A216,'[1]TOAD Data'!$B$3:$AW$210,9,FALSE)),0,VLOOKUP($A216,'[1]TOAD Data'!$B$3:$AW$210,9,FALSE))</f>
        <v>0</v>
      </c>
      <c r="E216" s="35">
        <f>IF(ISNA(VLOOKUP($A216,'[1]TOAD Data'!$B$3:$AW$210,11,FALSE)),0,VLOOKUP($A216,'[1]TOAD Data'!$B$3:$AW$210,11,FALSE))</f>
        <v>0</v>
      </c>
      <c r="F216" s="36">
        <f>IF(ISNA(VLOOKUP($A216,'[1]TOAD Data'!$B$3:$AW$210,12,FALSE)),0,VLOOKUP($A216,'[1]TOAD Data'!$B$3:$AW$210,12,FALSE))</f>
        <v>0</v>
      </c>
      <c r="G216" s="37">
        <f>IF(ISNA(VLOOKUP(A216,'[1]TOAD Data'!$B$3:$R$210,16,FALSE)),0,VLOOKUP(A216,'[1]TOAD Data'!$B$3:$R$210,16,FALSE))</f>
        <v>0</v>
      </c>
      <c r="H216" s="36">
        <f>IF(ISNA(VLOOKUP(A216,'[1]TOAD Data'!$B$3:$R$210,17,FALSE)),0,VLOOKUP(A216,'[1]TOAD Data'!$B$3:$R$210,17,FALSE))</f>
        <v>0</v>
      </c>
      <c r="I216" s="37">
        <f>IF(ISNA(VLOOKUP($A216,'[1]TOAD Data'!$B$3:$T$210,19,FALSE)),0,VLOOKUP($A216,'[1]TOAD Data'!$B$3:$T$210,19,FALSE))</f>
        <v>0</v>
      </c>
      <c r="J216" s="36">
        <f>IF(ISNA(VLOOKUP($A216,'[1]TOAD Data'!$B$3:$U$210,20,FALSE)),0,VLOOKUP($A216,'[1]TOAD Data'!$B$3:$U$210,20,FALSE))</f>
        <v>0</v>
      </c>
      <c r="K216" s="37">
        <f>IF(ISNA(VLOOKUP($A216,'[1]TOAD Data'!$B$3:$AW$210,22,FALSE)),0,VLOOKUP($A216,'[1]TOAD Data'!$B$3:$AW$210,22,FALSE))</f>
        <v>0</v>
      </c>
      <c r="L216" s="36">
        <f>IF(ISNA(VLOOKUP($A216,'[1]TOAD Data'!$B$3:$AW$210,23,FALSE)),0,VLOOKUP($A216,'[1]TOAD Data'!$B$3:$AW$210,23,FALSE))</f>
        <v>0</v>
      </c>
      <c r="M216" s="37">
        <f>IF(ISNA(VLOOKUP($A216,'[1]TOAD Data'!$B$3:$AW$210,27,FALSE)),0,VLOOKUP($A216,'[1]TOAD Data'!$B$3:$AW$210,27,FALSE))</f>
        <v>0</v>
      </c>
      <c r="N216" s="36">
        <f>IF(ISNA(VLOOKUP($A216,'[1]TOAD Data'!$B$3:$AW$210,28,FALSE)),0,VLOOKUP($A216,'[1]TOAD Data'!$B$3:$AW$210,28,FALSE))</f>
        <v>0</v>
      </c>
      <c r="O216" s="35">
        <f>IF(ISNA(VLOOKUP($A216,'[1]TOAD Data'!$B$3:$AW$210,30,FALSE)),0,VLOOKUP($A216,'[1]TOAD Data'!$B$3:$AW$210,30,FALSE))</f>
        <v>0</v>
      </c>
      <c r="P216" s="36">
        <f>IF(ISNA(VLOOKUP($A216,'[1]TOAD Data'!$B$3:$AW$210,31,FALSE)),0,VLOOKUP($A216,'[1]TOAD Data'!$B$3:$AW$210,31,FALSE))</f>
        <v>0</v>
      </c>
      <c r="Q216" s="37">
        <f>IF(ISNA(VLOOKUP($A216,'[1]TOAD Data'!$B$3:$AW$210,33,FALSE)),0,VLOOKUP($A216,'[1]TOAD Data'!$B$3:$AW$210,33,FALSE))</f>
        <v>2</v>
      </c>
      <c r="R216" s="36">
        <f>IF(ISNA(VLOOKUP($A216,'[1]TOAD Data'!$B$3:$AW$210,34,FALSE)),0,VLOOKUP($A216,'[1]TOAD Data'!$B$3:$AW$210,34,FALSE))</f>
        <v>41624.37</v>
      </c>
      <c r="S216" s="37">
        <f>IF(ISNA(VLOOKUP($A216,'[1]TOAD Data'!$B$3:$AW$210,38,FALSE)),0,VLOOKUP($A216,'[1]TOAD Data'!$B$3:$AW$210,38,FALSE))</f>
        <v>2</v>
      </c>
      <c r="T216" s="36">
        <f>IF(ISNA(VLOOKUP($A216,'[1]TOAD Data'!$B$3:$AW$210,39,FALSE)),0,VLOOKUP($A216,'[1]TOAD Data'!$B$3:$AW$210,39,FALSE))</f>
        <v>41624.37</v>
      </c>
      <c r="U216" s="37">
        <f>IF(ISNA(VLOOKUP($A216,'[1]TOAD Data'!$B$3:$AW$210,41,FALSE)),0,VLOOKUP($A216,'[1]TOAD Data'!$B$3:$AW$210,41,FALSE))</f>
        <v>2</v>
      </c>
      <c r="V216" s="36">
        <f>IF(ISNA(VLOOKUP($A216,'[1]TOAD Data'!$B$3:$AW$210,42,FALSE)),0,VLOOKUP($A216,'[1]TOAD Data'!$B$3:$AW$210,42,FALSE))</f>
        <v>41624.37</v>
      </c>
      <c r="W216" s="37">
        <f>IF(ISNA(VLOOKUP($A216,'[1]TOAD Data'!$B$3:$AW$210,44,FALSE)),0,VLOOKUP($A216,'[1]TOAD Data'!$B$3:$AW$210,44,FALSE))</f>
        <v>1</v>
      </c>
      <c r="X216" s="36">
        <f>IF(ISNA(VLOOKUP($A216,'[1]TOAD Data'!$B$3:$AW$210,45,FALSE)),0,VLOOKUP($A216,'[1]TOAD Data'!$B$3:$AW$210,45,FALSE))</f>
        <v>23008.04</v>
      </c>
      <c r="Y216" s="43">
        <f>IF(ISNA(VLOOKUP($A216,'[1]TOAD Data'!$B$3:$AW$210,47,FALSE)),0,VLOOKUP($A216,'[1]TOAD Data'!$B$3:$AW$210,47,FALSE))</f>
        <v>0</v>
      </c>
      <c r="Z216" s="36">
        <f>IF(ISNA(VLOOKUP($A216,'[1]TOAD Data'!$B$3:$AW$210,48,FALSE)),0,VLOOKUP($A216,'[1]TOAD Data'!$B$3:$AW$210,48,FALSE))</f>
        <v>0</v>
      </c>
    </row>
    <row r="217" spans="1:26" s="18" customFormat="1" ht="12.75">
      <c r="A217" s="31">
        <v>420</v>
      </c>
      <c r="B217" s="33" t="str">
        <f>VLOOKUP(A217,'[2]Table 19'!$A$7:$B$230,2,FALSE)</f>
        <v>On The Right Track Regional Alternative Education</v>
      </c>
      <c r="C217" s="35">
        <f>IF(ISNA(VLOOKUP($A217,'[1]TOAD Data'!$B$3:$AW$210,8,FALSE)),0,VLOOKUP($A217,'[1]TOAD Data'!$B$3:$AW$210,8,FALSE))</f>
        <v>0</v>
      </c>
      <c r="D217" s="36">
        <f>IF(ISNA(VLOOKUP($A217,'[1]TOAD Data'!$B$3:$AW$210,9,FALSE)),0,VLOOKUP($A217,'[1]TOAD Data'!$B$3:$AW$210,9,FALSE))</f>
        <v>0</v>
      </c>
      <c r="E217" s="35">
        <f>IF(ISNA(VLOOKUP($A217,'[1]TOAD Data'!$B$3:$AW$210,11,FALSE)),0,VLOOKUP($A217,'[1]TOAD Data'!$B$3:$AW$210,11,FALSE))</f>
        <v>0.4</v>
      </c>
      <c r="F217" s="36">
        <f>IF(ISNA(VLOOKUP($A217,'[1]TOAD Data'!$B$3:$AW$210,12,FALSE)),0,VLOOKUP($A217,'[1]TOAD Data'!$B$3:$AW$210,12,FALSE))</f>
        <v>77000</v>
      </c>
      <c r="G217" s="37">
        <f>IF(ISNA(VLOOKUP(A217,'[1]TOAD Data'!$B$3:$R$210,16,FALSE)),0,VLOOKUP(A217,'[1]TOAD Data'!$B$3:$R$210,16,FALSE))</f>
        <v>0.4</v>
      </c>
      <c r="H217" s="36">
        <f>IF(ISNA(VLOOKUP(A217,'[1]TOAD Data'!$B$3:$R$210,17,FALSE)),0,VLOOKUP(A217,'[1]TOAD Data'!$B$3:$R$210,17,FALSE))</f>
        <v>77000</v>
      </c>
      <c r="I217" s="37">
        <f>IF(ISNA(VLOOKUP($A217,'[1]TOAD Data'!$B$3:$T$210,19,FALSE)),0,VLOOKUP($A217,'[1]TOAD Data'!$B$3:$T$210,19,FALSE))</f>
        <v>0</v>
      </c>
      <c r="J217" s="36">
        <f>IF(ISNA(VLOOKUP($A217,'[1]TOAD Data'!$B$3:$U$210,20,FALSE)),0,VLOOKUP($A217,'[1]TOAD Data'!$B$3:$U$210,20,FALSE))</f>
        <v>0</v>
      </c>
      <c r="K217" s="37">
        <f>IF(ISNA(VLOOKUP($A217,'[1]TOAD Data'!$B$3:$AW$210,22,FALSE)),0,VLOOKUP($A217,'[1]TOAD Data'!$B$3:$AW$210,22,FALSE))</f>
        <v>0</v>
      </c>
      <c r="L217" s="36">
        <f>IF(ISNA(VLOOKUP($A217,'[1]TOAD Data'!$B$3:$AW$210,23,FALSE)),0,VLOOKUP($A217,'[1]TOAD Data'!$B$3:$AW$210,23,FALSE))</f>
        <v>0</v>
      </c>
      <c r="M217" s="37">
        <f>IF(ISNA(VLOOKUP($A217,'[1]TOAD Data'!$B$3:$AW$210,27,FALSE)),0,VLOOKUP($A217,'[1]TOAD Data'!$B$3:$AW$210,27,FALSE))</f>
        <v>0</v>
      </c>
      <c r="N217" s="36">
        <f>IF(ISNA(VLOOKUP($A217,'[1]TOAD Data'!$B$3:$AW$210,28,FALSE)),0,VLOOKUP($A217,'[1]TOAD Data'!$B$3:$AW$210,28,FALSE))</f>
        <v>0</v>
      </c>
      <c r="O217" s="35">
        <f>IF(ISNA(VLOOKUP($A217,'[1]TOAD Data'!$B$3:$AW$210,30,FALSE)),0,VLOOKUP($A217,'[1]TOAD Data'!$B$3:$AW$210,30,FALSE))</f>
        <v>0</v>
      </c>
      <c r="P217" s="36">
        <f>IF(ISNA(VLOOKUP($A217,'[1]TOAD Data'!$B$3:$AW$210,31,FALSE)),0,VLOOKUP($A217,'[1]TOAD Data'!$B$3:$AW$210,31,FALSE))</f>
        <v>0</v>
      </c>
      <c r="Q217" s="37">
        <f>IF(ISNA(VLOOKUP($A217,'[1]TOAD Data'!$B$3:$AW$210,33,FALSE)),0,VLOOKUP($A217,'[1]TOAD Data'!$B$3:$AW$210,33,FALSE))</f>
        <v>0.95</v>
      </c>
      <c r="R217" s="36">
        <f>IF(ISNA(VLOOKUP($A217,'[1]TOAD Data'!$B$3:$AW$210,34,FALSE)),0,VLOOKUP($A217,'[1]TOAD Data'!$B$3:$AW$210,34,FALSE))</f>
        <v>44348.08</v>
      </c>
      <c r="S217" s="37">
        <f>IF(ISNA(VLOOKUP($A217,'[1]TOAD Data'!$B$3:$AW$210,38,FALSE)),0,VLOOKUP($A217,'[1]TOAD Data'!$B$3:$AW$210,38,FALSE))</f>
        <v>0.95</v>
      </c>
      <c r="T217" s="36">
        <f>IF(ISNA(VLOOKUP($A217,'[1]TOAD Data'!$B$3:$AW$210,39,FALSE)),0,VLOOKUP($A217,'[1]TOAD Data'!$B$3:$AW$210,39,FALSE))</f>
        <v>44348.08</v>
      </c>
      <c r="U217" s="37">
        <f>IF(ISNA(VLOOKUP($A217,'[1]TOAD Data'!$B$3:$AW$210,41,FALSE)),0,VLOOKUP($A217,'[1]TOAD Data'!$B$3:$AW$210,41,FALSE))</f>
        <v>1.35</v>
      </c>
      <c r="V217" s="36">
        <f>IF(ISNA(VLOOKUP($A217,'[1]TOAD Data'!$B$3:$AW$210,42,FALSE)),0,VLOOKUP($A217,'[1]TOAD Data'!$B$3:$AW$210,42,FALSE))</f>
        <v>54022.73</v>
      </c>
      <c r="W217" s="37">
        <f>IF(ISNA(VLOOKUP($A217,'[1]TOAD Data'!$B$3:$AW$210,44,FALSE)),0,VLOOKUP($A217,'[1]TOAD Data'!$B$3:$AW$210,44,FALSE))</f>
        <v>0.56</v>
      </c>
      <c r="X217" s="36">
        <f>IF(ISNA(VLOOKUP($A217,'[1]TOAD Data'!$B$3:$AW$210,45,FALSE)),0,VLOOKUP($A217,'[1]TOAD Data'!$B$3:$AW$210,45,FALSE))</f>
        <v>16338.5</v>
      </c>
      <c r="Y217" s="43">
        <f>IF(ISNA(VLOOKUP($A217,'[1]TOAD Data'!$B$3:$AW$210,47,FALSE)),0,VLOOKUP($A217,'[1]TOAD Data'!$B$3:$AW$210,47,FALSE))</f>
        <v>0</v>
      </c>
      <c r="Z217" s="36">
        <f>IF(ISNA(VLOOKUP($A217,'[1]TOAD Data'!$B$3:$AW$210,48,FALSE)),0,VLOOKUP($A217,'[1]TOAD Data'!$B$3:$AW$210,48,FALSE))</f>
        <v>0</v>
      </c>
    </row>
    <row r="218" spans="1:26" s="18" customFormat="1" ht="12.75">
      <c r="A218" s="31">
        <v>421</v>
      </c>
      <c r="B218" s="33" t="str">
        <f>VLOOKUP(A218,'[2]Table 19'!$A$7:$B$230,2,FALSE)</f>
        <v>Northern Neck Regional Alternative Education</v>
      </c>
      <c r="C218" s="35">
        <f>IF(ISNA(VLOOKUP($A218,'[1]TOAD Data'!$B$3:$AW$210,8,FALSE)),0,VLOOKUP($A218,'[1]TOAD Data'!$B$3:$AW$210,8,FALSE))</f>
        <v>0</v>
      </c>
      <c r="D218" s="36">
        <f>IF(ISNA(VLOOKUP($A218,'[1]TOAD Data'!$B$3:$AW$210,9,FALSE)),0,VLOOKUP($A218,'[1]TOAD Data'!$B$3:$AW$210,9,FALSE))</f>
        <v>0</v>
      </c>
      <c r="E218" s="35">
        <f>IF(ISNA(VLOOKUP($A218,'[1]TOAD Data'!$B$3:$AW$210,11,FALSE)),0,VLOOKUP($A218,'[1]TOAD Data'!$B$3:$AW$210,11,FALSE))</f>
        <v>0</v>
      </c>
      <c r="F218" s="36">
        <f>IF(ISNA(VLOOKUP($A218,'[1]TOAD Data'!$B$3:$AW$210,12,FALSE)),0,VLOOKUP($A218,'[1]TOAD Data'!$B$3:$AW$210,12,FALSE))</f>
        <v>0</v>
      </c>
      <c r="G218" s="37">
        <f>IF(ISNA(VLOOKUP(A218,'[1]TOAD Data'!$B$3:$R$210,16,FALSE)),0,VLOOKUP(A218,'[1]TOAD Data'!$B$3:$R$210,16,FALSE))</f>
        <v>0</v>
      </c>
      <c r="H218" s="36">
        <f>IF(ISNA(VLOOKUP(A218,'[1]TOAD Data'!$B$3:$R$210,17,FALSE)),0,VLOOKUP(A218,'[1]TOAD Data'!$B$3:$R$210,17,FALSE))</f>
        <v>0</v>
      </c>
      <c r="I218" s="37">
        <f>IF(ISNA(VLOOKUP($A218,'[1]TOAD Data'!$B$3:$T$210,19,FALSE)),0,VLOOKUP($A218,'[1]TOAD Data'!$B$3:$T$210,19,FALSE))</f>
        <v>0</v>
      </c>
      <c r="J218" s="36">
        <f>IF(ISNA(VLOOKUP($A218,'[1]TOAD Data'!$B$3:$U$210,20,FALSE)),0,VLOOKUP($A218,'[1]TOAD Data'!$B$3:$U$210,20,FALSE))</f>
        <v>0</v>
      </c>
      <c r="K218" s="37">
        <f>IF(ISNA(VLOOKUP($A218,'[1]TOAD Data'!$B$3:$AW$210,22,FALSE)),0,VLOOKUP($A218,'[1]TOAD Data'!$B$3:$AW$210,22,FALSE))</f>
        <v>0.75</v>
      </c>
      <c r="L218" s="36">
        <f>IF(ISNA(VLOOKUP($A218,'[1]TOAD Data'!$B$3:$AW$210,23,FALSE)),0,VLOOKUP($A218,'[1]TOAD Data'!$B$3:$AW$210,23,FALSE))</f>
        <v>67602.72</v>
      </c>
      <c r="M218" s="37">
        <f>IF(ISNA(VLOOKUP($A218,'[1]TOAD Data'!$B$3:$AW$210,27,FALSE)),0,VLOOKUP($A218,'[1]TOAD Data'!$B$3:$AW$210,27,FALSE))</f>
        <v>0.75</v>
      </c>
      <c r="N218" s="36">
        <f>IF(ISNA(VLOOKUP($A218,'[1]TOAD Data'!$B$3:$AW$210,28,FALSE)),0,VLOOKUP($A218,'[1]TOAD Data'!$B$3:$AW$210,28,FALSE))</f>
        <v>67602.72</v>
      </c>
      <c r="O218" s="35">
        <f>IF(ISNA(VLOOKUP($A218,'[1]TOAD Data'!$B$3:$AW$210,30,FALSE)),0,VLOOKUP($A218,'[1]TOAD Data'!$B$3:$AW$210,30,FALSE))</f>
        <v>0</v>
      </c>
      <c r="P218" s="36">
        <f>IF(ISNA(VLOOKUP($A218,'[1]TOAD Data'!$B$3:$AW$210,31,FALSE)),0,VLOOKUP($A218,'[1]TOAD Data'!$B$3:$AW$210,31,FALSE))</f>
        <v>0</v>
      </c>
      <c r="Q218" s="37">
        <f>IF(ISNA(VLOOKUP($A218,'[1]TOAD Data'!$B$3:$AW$210,33,FALSE)),0,VLOOKUP($A218,'[1]TOAD Data'!$B$3:$AW$210,33,FALSE))</f>
        <v>3</v>
      </c>
      <c r="R218" s="36">
        <f>IF(ISNA(VLOOKUP($A218,'[1]TOAD Data'!$B$3:$AW$210,34,FALSE)),0,VLOOKUP($A218,'[1]TOAD Data'!$B$3:$AW$210,34,FALSE))</f>
        <v>45757.84</v>
      </c>
      <c r="S218" s="37">
        <f>IF(ISNA(VLOOKUP($A218,'[1]TOAD Data'!$B$3:$AW$210,38,FALSE)),0,VLOOKUP($A218,'[1]TOAD Data'!$B$3:$AW$210,38,FALSE))</f>
        <v>3</v>
      </c>
      <c r="T218" s="36">
        <f>IF(ISNA(VLOOKUP($A218,'[1]TOAD Data'!$B$3:$AW$210,39,FALSE)),0,VLOOKUP($A218,'[1]TOAD Data'!$B$3:$AW$210,39,FALSE))</f>
        <v>45757.84</v>
      </c>
      <c r="U218" s="37">
        <f>IF(ISNA(VLOOKUP($A218,'[1]TOAD Data'!$B$3:$AW$210,41,FALSE)),0,VLOOKUP($A218,'[1]TOAD Data'!$B$3:$AW$210,41,FALSE))</f>
        <v>3.75</v>
      </c>
      <c r="V218" s="36">
        <f>IF(ISNA(VLOOKUP($A218,'[1]TOAD Data'!$B$3:$AW$210,42,FALSE)),0,VLOOKUP($A218,'[1]TOAD Data'!$B$3:$AW$210,42,FALSE))</f>
        <v>50126.82</v>
      </c>
      <c r="W218" s="37">
        <f>IF(ISNA(VLOOKUP($A218,'[1]TOAD Data'!$B$3:$AW$210,44,FALSE)),0,VLOOKUP($A218,'[1]TOAD Data'!$B$3:$AW$210,44,FALSE))</f>
        <v>1</v>
      </c>
      <c r="X218" s="36">
        <f>IF(ISNA(VLOOKUP($A218,'[1]TOAD Data'!$B$3:$AW$210,45,FALSE)),0,VLOOKUP($A218,'[1]TOAD Data'!$B$3:$AW$210,45,FALSE))</f>
        <v>17158.56</v>
      </c>
      <c r="Y218" s="43">
        <f>IF(ISNA(VLOOKUP($A218,'[1]TOAD Data'!$B$3:$AW$210,47,FALSE)),0,VLOOKUP($A218,'[1]TOAD Data'!$B$3:$AW$210,47,FALSE))</f>
        <v>0</v>
      </c>
      <c r="Z218" s="36">
        <f>IF(ISNA(VLOOKUP($A218,'[1]TOAD Data'!$B$3:$AW$210,48,FALSE)),0,VLOOKUP($A218,'[1]TOAD Data'!$B$3:$AW$210,48,FALSE))</f>
        <v>0</v>
      </c>
    </row>
    <row r="219" spans="1:26" s="18" customFormat="1" ht="12.75">
      <c r="A219" s="31">
        <v>422</v>
      </c>
      <c r="B219" s="33" t="str">
        <f>VLOOKUP(A219,'[2]Table 19'!$A$7:$B$230,2,FALSE)</f>
        <v>Shenandoah Valley Regional Alternative Education</v>
      </c>
      <c r="C219" s="35">
        <f>IF(ISNA(VLOOKUP($A219,'[1]TOAD Data'!$B$3:$AW$210,8,FALSE)),0,VLOOKUP($A219,'[1]TOAD Data'!$B$3:$AW$210,8,FALSE))</f>
        <v>0</v>
      </c>
      <c r="D219" s="36">
        <f>IF(ISNA(VLOOKUP($A219,'[1]TOAD Data'!$B$3:$AW$210,9,FALSE)),0,VLOOKUP($A219,'[1]TOAD Data'!$B$3:$AW$210,9,FALSE))</f>
        <v>0</v>
      </c>
      <c r="E219" s="35">
        <f>IF(ISNA(VLOOKUP($A219,'[1]TOAD Data'!$B$3:$AW$210,11,FALSE)),0,VLOOKUP($A219,'[1]TOAD Data'!$B$3:$AW$210,11,FALSE))</f>
        <v>0</v>
      </c>
      <c r="F219" s="36">
        <f>IF(ISNA(VLOOKUP($A219,'[1]TOAD Data'!$B$3:$AW$210,12,FALSE)),0,VLOOKUP($A219,'[1]TOAD Data'!$B$3:$AW$210,12,FALSE))</f>
        <v>0</v>
      </c>
      <c r="G219" s="37">
        <f>IF(ISNA(VLOOKUP(A219,'[1]TOAD Data'!$B$3:$R$210,16,FALSE)),0,VLOOKUP(A219,'[1]TOAD Data'!$B$3:$R$210,16,FALSE))</f>
        <v>0</v>
      </c>
      <c r="H219" s="36">
        <f>IF(ISNA(VLOOKUP(A219,'[1]TOAD Data'!$B$3:$R$210,17,FALSE)),0,VLOOKUP(A219,'[1]TOAD Data'!$B$3:$R$210,17,FALSE))</f>
        <v>0</v>
      </c>
      <c r="I219" s="37">
        <f>IF(ISNA(VLOOKUP($A219,'[1]TOAD Data'!$B$3:$T$210,19,FALSE)),0,VLOOKUP($A219,'[1]TOAD Data'!$B$3:$T$210,19,FALSE))</f>
        <v>0</v>
      </c>
      <c r="J219" s="36">
        <f>IF(ISNA(VLOOKUP($A219,'[1]TOAD Data'!$B$3:$U$210,20,FALSE)),0,VLOOKUP($A219,'[1]TOAD Data'!$B$3:$U$210,20,FALSE))</f>
        <v>0</v>
      </c>
      <c r="K219" s="37">
        <f>IF(ISNA(VLOOKUP($A219,'[1]TOAD Data'!$B$3:$AW$210,22,FALSE)),0,VLOOKUP($A219,'[1]TOAD Data'!$B$3:$AW$210,22,FALSE))</f>
        <v>0</v>
      </c>
      <c r="L219" s="36">
        <f>IF(ISNA(VLOOKUP($A219,'[1]TOAD Data'!$B$3:$AW$210,23,FALSE)),0,VLOOKUP($A219,'[1]TOAD Data'!$B$3:$AW$210,23,FALSE))</f>
        <v>0</v>
      </c>
      <c r="M219" s="37">
        <f>IF(ISNA(VLOOKUP($A219,'[1]TOAD Data'!$B$3:$AW$210,27,FALSE)),0,VLOOKUP($A219,'[1]TOAD Data'!$B$3:$AW$210,27,FALSE))</f>
        <v>0</v>
      </c>
      <c r="N219" s="36">
        <f>IF(ISNA(VLOOKUP($A219,'[1]TOAD Data'!$B$3:$AW$210,28,FALSE)),0,VLOOKUP($A219,'[1]TOAD Data'!$B$3:$AW$210,28,FALSE))</f>
        <v>0</v>
      </c>
      <c r="O219" s="35">
        <f>IF(ISNA(VLOOKUP($A219,'[1]TOAD Data'!$B$3:$AW$210,30,FALSE)),0,VLOOKUP($A219,'[1]TOAD Data'!$B$3:$AW$210,30,FALSE))</f>
        <v>0</v>
      </c>
      <c r="P219" s="36">
        <f>IF(ISNA(VLOOKUP($A219,'[1]TOAD Data'!$B$3:$AW$210,31,FALSE)),0,VLOOKUP($A219,'[1]TOAD Data'!$B$3:$AW$210,31,FALSE))</f>
        <v>0</v>
      </c>
      <c r="Q219" s="37">
        <f>IF(ISNA(VLOOKUP($A219,'[1]TOAD Data'!$B$3:$AW$210,33,FALSE)),0,VLOOKUP($A219,'[1]TOAD Data'!$B$3:$AW$210,33,FALSE))</f>
        <v>7</v>
      </c>
      <c r="R219" s="36">
        <f>IF(ISNA(VLOOKUP($A219,'[1]TOAD Data'!$B$3:$AW$210,34,FALSE)),0,VLOOKUP($A219,'[1]TOAD Data'!$B$3:$AW$210,34,FALSE))</f>
        <v>42089.89</v>
      </c>
      <c r="S219" s="37">
        <f>IF(ISNA(VLOOKUP($A219,'[1]TOAD Data'!$B$3:$AW$210,38,FALSE)),0,VLOOKUP($A219,'[1]TOAD Data'!$B$3:$AW$210,38,FALSE))</f>
        <v>7</v>
      </c>
      <c r="T219" s="36">
        <f>IF(ISNA(VLOOKUP($A219,'[1]TOAD Data'!$B$3:$AW$210,39,FALSE)),0,VLOOKUP($A219,'[1]TOAD Data'!$B$3:$AW$210,39,FALSE))</f>
        <v>42089.89</v>
      </c>
      <c r="U219" s="37">
        <f>IF(ISNA(VLOOKUP($A219,'[1]TOAD Data'!$B$3:$AW$210,41,FALSE)),0,VLOOKUP($A219,'[1]TOAD Data'!$B$3:$AW$210,41,FALSE))</f>
        <v>7</v>
      </c>
      <c r="V219" s="36">
        <f>IF(ISNA(VLOOKUP($A219,'[1]TOAD Data'!$B$3:$AW$210,42,FALSE)),0,VLOOKUP($A219,'[1]TOAD Data'!$B$3:$AW$210,42,FALSE))</f>
        <v>42089.89</v>
      </c>
      <c r="W219" s="37">
        <f>IF(ISNA(VLOOKUP($A219,'[1]TOAD Data'!$B$3:$AW$210,44,FALSE)),0,VLOOKUP($A219,'[1]TOAD Data'!$B$3:$AW$210,44,FALSE))</f>
        <v>1.2</v>
      </c>
      <c r="X219" s="36">
        <f>IF(ISNA(VLOOKUP($A219,'[1]TOAD Data'!$B$3:$AW$210,45,FALSE)),0,VLOOKUP($A219,'[1]TOAD Data'!$B$3:$AW$210,45,FALSE))</f>
        <v>20716.05</v>
      </c>
      <c r="Y219" s="43">
        <f>IF(ISNA(VLOOKUP($A219,'[1]TOAD Data'!$B$3:$AW$210,47,FALSE)),0,VLOOKUP($A219,'[1]TOAD Data'!$B$3:$AW$210,47,FALSE))</f>
        <v>0</v>
      </c>
      <c r="Z219" s="36">
        <f>IF(ISNA(VLOOKUP($A219,'[1]TOAD Data'!$B$3:$AW$210,48,FALSE)),0,VLOOKUP($A219,'[1]TOAD Data'!$B$3:$AW$210,48,FALSE))</f>
        <v>0</v>
      </c>
    </row>
    <row r="220" spans="1:26" s="18" customFormat="1" ht="12.75">
      <c r="A220" s="31">
        <v>423</v>
      </c>
      <c r="B220" s="33" t="str">
        <f>VLOOKUP(A220,'[2]Table 19'!$A$7:$B$230,2,FALSE)</f>
        <v>Breaking Barriers Alternative Education</v>
      </c>
      <c r="C220" s="35">
        <f>IF(ISNA(VLOOKUP($A220,'[1]TOAD Data'!$B$3:$AW$210,8,FALSE)),0,VLOOKUP($A220,'[1]TOAD Data'!$B$3:$AW$210,8,FALSE))</f>
        <v>0</v>
      </c>
      <c r="D220" s="36">
        <f>IF(ISNA(VLOOKUP($A220,'[1]TOAD Data'!$B$3:$AW$210,9,FALSE)),0,VLOOKUP($A220,'[1]TOAD Data'!$B$3:$AW$210,9,FALSE))</f>
        <v>0</v>
      </c>
      <c r="E220" s="35">
        <f>IF(ISNA(VLOOKUP($A220,'[1]TOAD Data'!$B$3:$AW$210,11,FALSE)),0,VLOOKUP($A220,'[1]TOAD Data'!$B$3:$AW$210,11,FALSE))</f>
        <v>0.7</v>
      </c>
      <c r="F220" s="36">
        <f>IF(ISNA(VLOOKUP($A220,'[1]TOAD Data'!$B$3:$AW$210,12,FALSE)),0,VLOOKUP($A220,'[1]TOAD Data'!$B$3:$AW$210,12,FALSE))</f>
        <v>74739.43</v>
      </c>
      <c r="G220" s="37">
        <f>IF(ISNA(VLOOKUP(A220,'[1]TOAD Data'!$B$3:$R$210,16,FALSE)),0,VLOOKUP(A220,'[1]TOAD Data'!$B$3:$R$210,16,FALSE))</f>
        <v>0.7</v>
      </c>
      <c r="H220" s="36">
        <f>IF(ISNA(VLOOKUP(A220,'[1]TOAD Data'!$B$3:$R$210,17,FALSE)),0,VLOOKUP(A220,'[1]TOAD Data'!$B$3:$R$210,17,FALSE))</f>
        <v>74739.43</v>
      </c>
      <c r="I220" s="37">
        <f>IF(ISNA(VLOOKUP($A220,'[1]TOAD Data'!$B$3:$T$210,19,FALSE)),0,VLOOKUP($A220,'[1]TOAD Data'!$B$3:$T$210,19,FALSE))</f>
        <v>0</v>
      </c>
      <c r="J220" s="36">
        <f>IF(ISNA(VLOOKUP($A220,'[1]TOAD Data'!$B$3:$U$210,20,FALSE)),0,VLOOKUP($A220,'[1]TOAD Data'!$B$3:$U$210,20,FALSE))</f>
        <v>0</v>
      </c>
      <c r="K220" s="37">
        <f>IF(ISNA(VLOOKUP($A220,'[1]TOAD Data'!$B$3:$AW$210,22,FALSE)),0,VLOOKUP($A220,'[1]TOAD Data'!$B$3:$AW$210,22,FALSE))</f>
        <v>0</v>
      </c>
      <c r="L220" s="36">
        <f>IF(ISNA(VLOOKUP($A220,'[1]TOAD Data'!$B$3:$AW$210,23,FALSE)),0,VLOOKUP($A220,'[1]TOAD Data'!$B$3:$AW$210,23,FALSE))</f>
        <v>0</v>
      </c>
      <c r="M220" s="37">
        <f>IF(ISNA(VLOOKUP($A220,'[1]TOAD Data'!$B$3:$AW$210,27,FALSE)),0,VLOOKUP($A220,'[1]TOAD Data'!$B$3:$AW$210,27,FALSE))</f>
        <v>0</v>
      </c>
      <c r="N220" s="36">
        <f>IF(ISNA(VLOOKUP($A220,'[1]TOAD Data'!$B$3:$AW$210,28,FALSE)),0,VLOOKUP($A220,'[1]TOAD Data'!$B$3:$AW$210,28,FALSE))</f>
        <v>0</v>
      </c>
      <c r="O220" s="35">
        <f>IF(ISNA(VLOOKUP($A220,'[1]TOAD Data'!$B$3:$AW$210,30,FALSE)),0,VLOOKUP($A220,'[1]TOAD Data'!$B$3:$AW$210,30,FALSE))</f>
        <v>0</v>
      </c>
      <c r="P220" s="36">
        <f>IF(ISNA(VLOOKUP($A220,'[1]TOAD Data'!$B$3:$AW$210,31,FALSE)),0,VLOOKUP($A220,'[1]TOAD Data'!$B$3:$AW$210,31,FALSE))</f>
        <v>0</v>
      </c>
      <c r="Q220" s="37">
        <f>IF(ISNA(VLOOKUP($A220,'[1]TOAD Data'!$B$3:$AW$210,33,FALSE)),0,VLOOKUP($A220,'[1]TOAD Data'!$B$3:$AW$210,33,FALSE))</f>
        <v>1</v>
      </c>
      <c r="R220" s="36">
        <f>IF(ISNA(VLOOKUP($A220,'[1]TOAD Data'!$B$3:$AW$210,34,FALSE)),0,VLOOKUP($A220,'[1]TOAD Data'!$B$3:$AW$210,34,FALSE))</f>
        <v>41100</v>
      </c>
      <c r="S220" s="37">
        <f>IF(ISNA(VLOOKUP($A220,'[1]TOAD Data'!$B$3:$AW$210,38,FALSE)),0,VLOOKUP($A220,'[1]TOAD Data'!$B$3:$AW$210,38,FALSE))</f>
        <v>1</v>
      </c>
      <c r="T220" s="36">
        <f>IF(ISNA(VLOOKUP($A220,'[1]TOAD Data'!$B$3:$AW$210,39,FALSE)),0,VLOOKUP($A220,'[1]TOAD Data'!$B$3:$AW$210,39,FALSE))</f>
        <v>41100</v>
      </c>
      <c r="U220" s="37">
        <f>IF(ISNA(VLOOKUP($A220,'[1]TOAD Data'!$B$3:$AW$210,41,FALSE)),0,VLOOKUP($A220,'[1]TOAD Data'!$B$3:$AW$210,41,FALSE))</f>
        <v>1.7</v>
      </c>
      <c r="V220" s="36">
        <f>IF(ISNA(VLOOKUP($A220,'[1]TOAD Data'!$B$3:$AW$210,42,FALSE)),0,VLOOKUP($A220,'[1]TOAD Data'!$B$3:$AW$210,42,FALSE))</f>
        <v>54951.53</v>
      </c>
      <c r="W220" s="37">
        <f>IF(ISNA(VLOOKUP($A220,'[1]TOAD Data'!$B$3:$AW$210,44,FALSE)),0,VLOOKUP($A220,'[1]TOAD Data'!$B$3:$AW$210,44,FALSE))</f>
        <v>0</v>
      </c>
      <c r="X220" s="36">
        <f>IF(ISNA(VLOOKUP($A220,'[1]TOAD Data'!$B$3:$AW$210,45,FALSE)),0,VLOOKUP($A220,'[1]TOAD Data'!$B$3:$AW$210,45,FALSE))</f>
        <v>0</v>
      </c>
      <c r="Y220" s="43">
        <f>IF(ISNA(VLOOKUP($A220,'[1]TOAD Data'!$B$3:$AW$210,47,FALSE)),0,VLOOKUP($A220,'[1]TOAD Data'!$B$3:$AW$210,47,FALSE))</f>
        <v>0</v>
      </c>
      <c r="Z220" s="36">
        <f>IF(ISNA(VLOOKUP($A220,'[1]TOAD Data'!$B$3:$AW$210,48,FALSE)),0,VLOOKUP($A220,'[1]TOAD Data'!$B$3:$AW$210,48,FALSE))</f>
        <v>0</v>
      </c>
    </row>
    <row r="221" spans="1:26" s="18" customFormat="1" ht="12.75">
      <c r="A221" s="31">
        <v>424</v>
      </c>
      <c r="B221" s="33" t="str">
        <f>VLOOKUP(A221,'[2]Table 19'!$A$7:$B$230,2,FALSE)</f>
        <v>Joy Ranch Regional Alternative Education</v>
      </c>
      <c r="C221" s="35">
        <f>IF(ISNA(VLOOKUP($A221,'[1]TOAD Data'!$B$3:$AW$210,8,FALSE)),0,VLOOKUP($A221,'[1]TOAD Data'!$B$3:$AW$210,8,FALSE))</f>
        <v>0</v>
      </c>
      <c r="D221" s="36">
        <f>IF(ISNA(VLOOKUP($A221,'[1]TOAD Data'!$B$3:$AW$210,9,FALSE)),0,VLOOKUP($A221,'[1]TOAD Data'!$B$3:$AW$210,9,FALSE))</f>
        <v>0</v>
      </c>
      <c r="E221" s="35">
        <f>IF(ISNA(VLOOKUP($A221,'[1]TOAD Data'!$B$3:$AW$210,11,FALSE)),0,VLOOKUP($A221,'[1]TOAD Data'!$B$3:$AW$210,11,FALSE))</f>
        <v>0</v>
      </c>
      <c r="F221" s="36">
        <f>IF(ISNA(VLOOKUP($A221,'[1]TOAD Data'!$B$3:$AW$210,12,FALSE)),0,VLOOKUP($A221,'[1]TOAD Data'!$B$3:$AW$210,12,FALSE))</f>
        <v>0</v>
      </c>
      <c r="G221" s="37">
        <f>IF(ISNA(VLOOKUP(A221,'[1]TOAD Data'!$B$3:$R$210,16,FALSE)),0,VLOOKUP(A221,'[1]TOAD Data'!$B$3:$R$210,16,FALSE))</f>
        <v>0</v>
      </c>
      <c r="H221" s="36">
        <f>IF(ISNA(VLOOKUP(A221,'[1]TOAD Data'!$B$3:$R$210,17,FALSE)),0,VLOOKUP(A221,'[1]TOAD Data'!$B$3:$R$210,17,FALSE))</f>
        <v>0</v>
      </c>
      <c r="I221" s="37">
        <f>IF(ISNA(VLOOKUP($A221,'[1]TOAD Data'!$B$3:$T$210,19,FALSE)),0,VLOOKUP($A221,'[1]TOAD Data'!$B$3:$T$210,19,FALSE))</f>
        <v>0</v>
      </c>
      <c r="J221" s="36">
        <f>IF(ISNA(VLOOKUP($A221,'[1]TOAD Data'!$B$3:$U$210,20,FALSE)),0,VLOOKUP($A221,'[1]TOAD Data'!$B$3:$U$210,20,FALSE))</f>
        <v>0</v>
      </c>
      <c r="K221" s="37">
        <f>IF(ISNA(VLOOKUP($A221,'[1]TOAD Data'!$B$3:$AW$210,22,FALSE)),0,VLOOKUP($A221,'[1]TOAD Data'!$B$3:$AW$210,22,FALSE))</f>
        <v>0</v>
      </c>
      <c r="L221" s="36">
        <f>IF(ISNA(VLOOKUP($A221,'[1]TOAD Data'!$B$3:$AW$210,23,FALSE)),0,VLOOKUP($A221,'[1]TOAD Data'!$B$3:$AW$210,23,FALSE))</f>
        <v>0</v>
      </c>
      <c r="M221" s="37">
        <f>IF(ISNA(VLOOKUP($A221,'[1]TOAD Data'!$B$3:$AW$210,27,FALSE)),0,VLOOKUP($A221,'[1]TOAD Data'!$B$3:$AW$210,27,FALSE))</f>
        <v>0</v>
      </c>
      <c r="N221" s="36">
        <f>IF(ISNA(VLOOKUP($A221,'[1]TOAD Data'!$B$3:$AW$210,28,FALSE)),0,VLOOKUP($A221,'[1]TOAD Data'!$B$3:$AW$210,28,FALSE))</f>
        <v>0</v>
      </c>
      <c r="O221" s="35">
        <f>IF(ISNA(VLOOKUP($A221,'[1]TOAD Data'!$B$3:$AW$210,30,FALSE)),0,VLOOKUP($A221,'[1]TOAD Data'!$B$3:$AW$210,30,FALSE))</f>
        <v>0</v>
      </c>
      <c r="P221" s="36">
        <f>IF(ISNA(VLOOKUP($A221,'[1]TOAD Data'!$B$3:$AW$210,31,FALSE)),0,VLOOKUP($A221,'[1]TOAD Data'!$B$3:$AW$210,31,FALSE))</f>
        <v>0</v>
      </c>
      <c r="Q221" s="37">
        <f>IF(ISNA(VLOOKUP($A221,'[1]TOAD Data'!$B$3:$AW$210,33,FALSE)),0,VLOOKUP($A221,'[1]TOAD Data'!$B$3:$AW$210,33,FALSE))</f>
        <v>6</v>
      </c>
      <c r="R221" s="36">
        <f>IF(ISNA(VLOOKUP($A221,'[1]TOAD Data'!$B$3:$AW$210,34,FALSE)),0,VLOOKUP($A221,'[1]TOAD Data'!$B$3:$AW$210,34,FALSE))</f>
        <v>37581.57</v>
      </c>
      <c r="S221" s="37">
        <f>IF(ISNA(VLOOKUP($A221,'[1]TOAD Data'!$B$3:$AW$210,38,FALSE)),0,VLOOKUP($A221,'[1]TOAD Data'!$B$3:$AW$210,38,FALSE))</f>
        <v>6</v>
      </c>
      <c r="T221" s="36">
        <f>IF(ISNA(VLOOKUP($A221,'[1]TOAD Data'!$B$3:$AW$210,39,FALSE)),0,VLOOKUP($A221,'[1]TOAD Data'!$B$3:$AW$210,39,FALSE))</f>
        <v>37581.57</v>
      </c>
      <c r="U221" s="37">
        <f>IF(ISNA(VLOOKUP($A221,'[1]TOAD Data'!$B$3:$AW$210,41,FALSE)),0,VLOOKUP($A221,'[1]TOAD Data'!$B$3:$AW$210,41,FALSE))</f>
        <v>6</v>
      </c>
      <c r="V221" s="36">
        <f>IF(ISNA(VLOOKUP($A221,'[1]TOAD Data'!$B$3:$AW$210,42,FALSE)),0,VLOOKUP($A221,'[1]TOAD Data'!$B$3:$AW$210,42,FALSE))</f>
        <v>37581.57</v>
      </c>
      <c r="W221" s="37">
        <f>IF(ISNA(VLOOKUP($A221,'[1]TOAD Data'!$B$3:$AW$210,44,FALSE)),0,VLOOKUP($A221,'[1]TOAD Data'!$B$3:$AW$210,44,FALSE))</f>
        <v>1</v>
      </c>
      <c r="X221" s="36">
        <f>IF(ISNA(VLOOKUP($A221,'[1]TOAD Data'!$B$3:$AW$210,45,FALSE)),0,VLOOKUP($A221,'[1]TOAD Data'!$B$3:$AW$210,45,FALSE))</f>
        <v>25734.96</v>
      </c>
      <c r="Y221" s="43">
        <f>IF(ISNA(VLOOKUP($A221,'[1]TOAD Data'!$B$3:$AW$210,47,FALSE)),0,VLOOKUP($A221,'[1]TOAD Data'!$B$3:$AW$210,47,FALSE))</f>
        <v>0</v>
      </c>
      <c r="Z221" s="36">
        <f>IF(ISNA(VLOOKUP($A221,'[1]TOAD Data'!$B$3:$AW$210,48,FALSE)),0,VLOOKUP($A221,'[1]TOAD Data'!$B$3:$AW$210,48,FALSE))</f>
        <v>0</v>
      </c>
    </row>
    <row r="222" spans="1:26" s="18" customFormat="1" ht="12.75">
      <c r="A222" s="31">
        <v>426</v>
      </c>
      <c r="B222" s="33" t="str">
        <f>VLOOKUP(A222,'[2]Table 19'!$A$7:$B$230,2,FALSE)</f>
        <v>Regional Learning Academy</v>
      </c>
      <c r="C222" s="35">
        <f>IF(ISNA(VLOOKUP($A222,'[1]TOAD Data'!$B$3:$AW$210,8,FALSE)),0,VLOOKUP($A222,'[1]TOAD Data'!$B$3:$AW$210,8,FALSE))</f>
        <v>0</v>
      </c>
      <c r="D222" s="36">
        <f>IF(ISNA(VLOOKUP($A222,'[1]TOAD Data'!$B$3:$AW$210,9,FALSE)),0,VLOOKUP($A222,'[1]TOAD Data'!$B$3:$AW$210,9,FALSE))</f>
        <v>0</v>
      </c>
      <c r="E222" s="35">
        <f>IF(ISNA(VLOOKUP($A222,'[1]TOAD Data'!$B$3:$AW$210,11,FALSE)),0,VLOOKUP($A222,'[1]TOAD Data'!$B$3:$AW$210,11,FALSE))</f>
        <v>0</v>
      </c>
      <c r="F222" s="36">
        <f>IF(ISNA(VLOOKUP($A222,'[1]TOAD Data'!$B$3:$AW$210,12,FALSE)),0,VLOOKUP($A222,'[1]TOAD Data'!$B$3:$AW$210,12,FALSE))</f>
        <v>0</v>
      </c>
      <c r="G222" s="37">
        <f>IF(ISNA(VLOOKUP(A222,'[1]TOAD Data'!$B$3:$R$210,16,FALSE)),0,VLOOKUP(A222,'[1]TOAD Data'!$B$3:$R$210,16,FALSE))</f>
        <v>0</v>
      </c>
      <c r="H222" s="36">
        <f>IF(ISNA(VLOOKUP(A222,'[1]TOAD Data'!$B$3:$R$210,17,FALSE)),0,VLOOKUP(A222,'[1]TOAD Data'!$B$3:$R$210,17,FALSE))</f>
        <v>0</v>
      </c>
      <c r="I222" s="37">
        <f>IF(ISNA(VLOOKUP($A222,'[1]TOAD Data'!$B$3:$T$210,19,FALSE)),0,VLOOKUP($A222,'[1]TOAD Data'!$B$3:$T$210,19,FALSE))</f>
        <v>0</v>
      </c>
      <c r="J222" s="36">
        <f>IF(ISNA(VLOOKUP($A222,'[1]TOAD Data'!$B$3:$U$210,20,FALSE)),0,VLOOKUP($A222,'[1]TOAD Data'!$B$3:$U$210,20,FALSE))</f>
        <v>0</v>
      </c>
      <c r="K222" s="37">
        <f>IF(ISNA(VLOOKUP($A222,'[1]TOAD Data'!$B$3:$AW$210,22,FALSE)),0,VLOOKUP($A222,'[1]TOAD Data'!$B$3:$AW$210,22,FALSE))</f>
        <v>0</v>
      </c>
      <c r="L222" s="36">
        <f>IF(ISNA(VLOOKUP($A222,'[1]TOAD Data'!$B$3:$AW$210,23,FALSE)),0,VLOOKUP($A222,'[1]TOAD Data'!$B$3:$AW$210,23,FALSE))</f>
        <v>0</v>
      </c>
      <c r="M222" s="37">
        <f>IF(ISNA(VLOOKUP($A222,'[1]TOAD Data'!$B$3:$AW$210,27,FALSE)),0,VLOOKUP($A222,'[1]TOAD Data'!$B$3:$AW$210,27,FALSE))</f>
        <v>0</v>
      </c>
      <c r="N222" s="36">
        <f>IF(ISNA(VLOOKUP($A222,'[1]TOAD Data'!$B$3:$AW$210,28,FALSE)),0,VLOOKUP($A222,'[1]TOAD Data'!$B$3:$AW$210,28,FALSE))</f>
        <v>0</v>
      </c>
      <c r="O222" s="35">
        <f>IF(ISNA(VLOOKUP($A222,'[1]TOAD Data'!$B$3:$AW$210,30,FALSE)),0,VLOOKUP($A222,'[1]TOAD Data'!$B$3:$AW$210,30,FALSE))</f>
        <v>0</v>
      </c>
      <c r="P222" s="36">
        <f>IF(ISNA(VLOOKUP($A222,'[1]TOAD Data'!$B$3:$AW$210,31,FALSE)),0,VLOOKUP($A222,'[1]TOAD Data'!$B$3:$AW$210,31,FALSE))</f>
        <v>0</v>
      </c>
      <c r="Q222" s="37">
        <f>IF(ISNA(VLOOKUP($A222,'[1]TOAD Data'!$B$3:$AW$210,33,FALSE)),0,VLOOKUP($A222,'[1]TOAD Data'!$B$3:$AW$210,33,FALSE))</f>
        <v>3.65</v>
      </c>
      <c r="R222" s="36">
        <f>IF(ISNA(VLOOKUP($A222,'[1]TOAD Data'!$B$3:$AW$210,34,FALSE)),0,VLOOKUP($A222,'[1]TOAD Data'!$B$3:$AW$210,34,FALSE))</f>
        <v>55091.98</v>
      </c>
      <c r="S222" s="37">
        <f>IF(ISNA(VLOOKUP($A222,'[1]TOAD Data'!$B$3:$AW$210,38,FALSE)),0,VLOOKUP($A222,'[1]TOAD Data'!$B$3:$AW$210,38,FALSE))</f>
        <v>3.65</v>
      </c>
      <c r="T222" s="36">
        <f>IF(ISNA(VLOOKUP($A222,'[1]TOAD Data'!$B$3:$AW$210,39,FALSE)),0,VLOOKUP($A222,'[1]TOAD Data'!$B$3:$AW$210,39,FALSE))</f>
        <v>55091.98</v>
      </c>
      <c r="U222" s="37">
        <f>IF(ISNA(VLOOKUP($A222,'[1]TOAD Data'!$B$3:$AW$210,41,FALSE)),0,VLOOKUP($A222,'[1]TOAD Data'!$B$3:$AW$210,41,FALSE))</f>
        <v>3.65</v>
      </c>
      <c r="V222" s="36">
        <f>IF(ISNA(VLOOKUP($A222,'[1]TOAD Data'!$B$3:$AW$210,42,FALSE)),0,VLOOKUP($A222,'[1]TOAD Data'!$B$3:$AW$210,42,FALSE))</f>
        <v>55091.98</v>
      </c>
      <c r="W222" s="37">
        <f>IF(ISNA(VLOOKUP($A222,'[1]TOAD Data'!$B$3:$AW$210,44,FALSE)),0,VLOOKUP($A222,'[1]TOAD Data'!$B$3:$AW$210,44,FALSE))</f>
        <v>1</v>
      </c>
      <c r="X222" s="36">
        <f>IF(ISNA(VLOOKUP($A222,'[1]TOAD Data'!$B$3:$AW$210,45,FALSE)),0,VLOOKUP($A222,'[1]TOAD Data'!$B$3:$AW$210,45,FALSE))</f>
        <v>14488</v>
      </c>
      <c r="Y222" s="43">
        <f>IF(ISNA(VLOOKUP($A222,'[1]TOAD Data'!$B$3:$AW$210,47,FALSE)),0,VLOOKUP($A222,'[1]TOAD Data'!$B$3:$AW$210,47,FALSE))</f>
        <v>0</v>
      </c>
      <c r="Z222" s="36">
        <f>IF(ISNA(VLOOKUP($A222,'[1]TOAD Data'!$B$3:$AW$210,48,FALSE)),0,VLOOKUP($A222,'[1]TOAD Data'!$B$3:$AW$210,48,FALSE))</f>
        <v>0</v>
      </c>
    </row>
    <row r="223" spans="1:26" s="18" customFormat="1" ht="12.75">
      <c r="A223" s="31">
        <v>427</v>
      </c>
      <c r="B223" s="33" t="str">
        <f>VLOOKUP(A223,'[2]Table 19'!$A$7:$B$230,2,FALSE)</f>
        <v>The Regional Community Alt Education Continuum</v>
      </c>
      <c r="C223" s="35">
        <f>IF(ISNA(VLOOKUP($A223,'[1]TOAD Data'!$B$3:$AW$210,8,FALSE)),0,VLOOKUP($A223,'[1]TOAD Data'!$B$3:$AW$210,8,FALSE))</f>
        <v>0</v>
      </c>
      <c r="D223" s="36">
        <f>IF(ISNA(VLOOKUP($A223,'[1]TOAD Data'!$B$3:$AW$210,9,FALSE)),0,VLOOKUP($A223,'[1]TOAD Data'!$B$3:$AW$210,9,FALSE))</f>
        <v>0</v>
      </c>
      <c r="E223" s="35">
        <f>IF(ISNA(VLOOKUP($A223,'[1]TOAD Data'!$B$3:$AW$210,11,FALSE)),0,VLOOKUP($A223,'[1]TOAD Data'!$B$3:$AW$210,11,FALSE))</f>
        <v>1</v>
      </c>
      <c r="F223" s="36">
        <f>IF(ISNA(VLOOKUP($A223,'[1]TOAD Data'!$B$3:$AW$210,12,FALSE)),0,VLOOKUP($A223,'[1]TOAD Data'!$B$3:$AW$210,12,FALSE))</f>
        <v>93269.04</v>
      </c>
      <c r="G223" s="37">
        <f>IF(ISNA(VLOOKUP(A223,'[1]TOAD Data'!$B$3:$R$210,16,FALSE)),0,VLOOKUP(A223,'[1]TOAD Data'!$B$3:$R$210,16,FALSE))</f>
        <v>1</v>
      </c>
      <c r="H223" s="36">
        <f>IF(ISNA(VLOOKUP(A223,'[1]TOAD Data'!$B$3:$R$210,17,FALSE)),0,VLOOKUP(A223,'[1]TOAD Data'!$B$3:$R$210,17,FALSE))</f>
        <v>93269.04</v>
      </c>
      <c r="I223" s="37">
        <f>IF(ISNA(VLOOKUP($A223,'[1]TOAD Data'!$B$3:$T$210,19,FALSE)),0,VLOOKUP($A223,'[1]TOAD Data'!$B$3:$T$210,19,FALSE))</f>
        <v>0</v>
      </c>
      <c r="J223" s="36">
        <f>IF(ISNA(VLOOKUP($A223,'[1]TOAD Data'!$B$3:$U$210,20,FALSE)),0,VLOOKUP($A223,'[1]TOAD Data'!$B$3:$U$210,20,FALSE))</f>
        <v>0</v>
      </c>
      <c r="K223" s="37">
        <f>IF(ISNA(VLOOKUP($A223,'[1]TOAD Data'!$B$3:$AW$210,22,FALSE)),0,VLOOKUP($A223,'[1]TOAD Data'!$B$3:$AW$210,22,FALSE))</f>
        <v>1</v>
      </c>
      <c r="L223" s="36">
        <f>IF(ISNA(VLOOKUP($A223,'[1]TOAD Data'!$B$3:$AW$210,23,FALSE)),0,VLOOKUP($A223,'[1]TOAD Data'!$B$3:$AW$210,23,FALSE))</f>
        <v>72592.65</v>
      </c>
      <c r="M223" s="37">
        <f>IF(ISNA(VLOOKUP($A223,'[1]TOAD Data'!$B$3:$AW$210,27,FALSE)),0,VLOOKUP($A223,'[1]TOAD Data'!$B$3:$AW$210,27,FALSE))</f>
        <v>1</v>
      </c>
      <c r="N223" s="36">
        <f>IF(ISNA(VLOOKUP($A223,'[1]TOAD Data'!$B$3:$AW$210,28,FALSE)),0,VLOOKUP($A223,'[1]TOAD Data'!$B$3:$AW$210,28,FALSE))</f>
        <v>72592.65</v>
      </c>
      <c r="O223" s="35">
        <f>IF(ISNA(VLOOKUP($A223,'[1]TOAD Data'!$B$3:$AW$210,30,FALSE)),0,VLOOKUP($A223,'[1]TOAD Data'!$B$3:$AW$210,30,FALSE))</f>
        <v>0</v>
      </c>
      <c r="P223" s="36">
        <f>IF(ISNA(VLOOKUP($A223,'[1]TOAD Data'!$B$3:$AW$210,31,FALSE)),0,VLOOKUP($A223,'[1]TOAD Data'!$B$3:$AW$210,31,FALSE))</f>
        <v>0</v>
      </c>
      <c r="Q223" s="37">
        <f>IF(ISNA(VLOOKUP($A223,'[1]TOAD Data'!$B$3:$AW$210,33,FALSE)),0,VLOOKUP($A223,'[1]TOAD Data'!$B$3:$AW$210,33,FALSE))</f>
        <v>7</v>
      </c>
      <c r="R223" s="36">
        <f>IF(ISNA(VLOOKUP($A223,'[1]TOAD Data'!$B$3:$AW$210,34,FALSE)),0,VLOOKUP($A223,'[1]TOAD Data'!$B$3:$AW$210,34,FALSE))</f>
        <v>47665.38</v>
      </c>
      <c r="S223" s="37">
        <f>IF(ISNA(VLOOKUP($A223,'[1]TOAD Data'!$B$3:$AW$210,38,FALSE)),0,VLOOKUP($A223,'[1]TOAD Data'!$B$3:$AW$210,38,FALSE))</f>
        <v>7</v>
      </c>
      <c r="T223" s="36">
        <f>IF(ISNA(VLOOKUP($A223,'[1]TOAD Data'!$B$3:$AW$210,39,FALSE)),0,VLOOKUP($A223,'[1]TOAD Data'!$B$3:$AW$210,39,FALSE))</f>
        <v>47665.38</v>
      </c>
      <c r="U223" s="37">
        <f>IF(ISNA(VLOOKUP($A223,'[1]TOAD Data'!$B$3:$AW$210,41,FALSE)),0,VLOOKUP($A223,'[1]TOAD Data'!$B$3:$AW$210,41,FALSE))</f>
        <v>9</v>
      </c>
      <c r="V223" s="36">
        <f>IF(ISNA(VLOOKUP($A223,'[1]TOAD Data'!$B$3:$AW$210,42,FALSE)),0,VLOOKUP($A223,'[1]TOAD Data'!$B$3:$AW$210,42,FALSE))</f>
        <v>55502.15</v>
      </c>
      <c r="W223" s="37">
        <f>IF(ISNA(VLOOKUP($A223,'[1]TOAD Data'!$B$3:$AW$210,44,FALSE)),0,VLOOKUP($A223,'[1]TOAD Data'!$B$3:$AW$210,44,FALSE))</f>
        <v>2</v>
      </c>
      <c r="X223" s="36">
        <f>IF(ISNA(VLOOKUP($A223,'[1]TOAD Data'!$B$3:$AW$210,45,FALSE)),0,VLOOKUP($A223,'[1]TOAD Data'!$B$3:$AW$210,45,FALSE))</f>
        <v>18509.37</v>
      </c>
      <c r="Y223" s="43">
        <f>IF(ISNA(VLOOKUP($A223,'[1]TOAD Data'!$B$3:$AW$210,47,FALSE)),0,VLOOKUP($A223,'[1]TOAD Data'!$B$3:$AW$210,47,FALSE))</f>
        <v>0</v>
      </c>
      <c r="Z223" s="36">
        <f>IF(ISNA(VLOOKUP($A223,'[1]TOAD Data'!$B$3:$AW$210,48,FALSE)),0,VLOOKUP($A223,'[1]TOAD Data'!$B$3:$AW$210,48,FALSE))</f>
        <v>0</v>
      </c>
    </row>
    <row r="224" spans="1:26" s="18" customFormat="1" ht="12.75">
      <c r="A224" s="31">
        <v>428</v>
      </c>
      <c r="B224" s="33" t="str">
        <f>VLOOKUP(A224,'[2]Table 19'!$A$7:$B$230,2,FALSE)</f>
        <v>Project Renew</v>
      </c>
      <c r="C224" s="35">
        <f>IF(ISNA(VLOOKUP($A224,'[1]TOAD Data'!$B$3:$AW$210,8,FALSE)),0,VLOOKUP($A224,'[1]TOAD Data'!$B$3:$AW$210,8,FALSE))</f>
        <v>0</v>
      </c>
      <c r="D224" s="36">
        <f>IF(ISNA(VLOOKUP($A224,'[1]TOAD Data'!$B$3:$AW$210,9,FALSE)),0,VLOOKUP($A224,'[1]TOAD Data'!$B$3:$AW$210,9,FALSE))</f>
        <v>0</v>
      </c>
      <c r="E224" s="35">
        <f>IF(ISNA(VLOOKUP($A224,'[1]TOAD Data'!$B$3:$AW$210,11,FALSE)),0,VLOOKUP($A224,'[1]TOAD Data'!$B$3:$AW$210,11,FALSE))</f>
        <v>0</v>
      </c>
      <c r="F224" s="36">
        <f>IF(ISNA(VLOOKUP($A224,'[1]TOAD Data'!$B$3:$AW$210,12,FALSE)),0,VLOOKUP($A224,'[1]TOAD Data'!$B$3:$AW$210,12,FALSE))</f>
        <v>0</v>
      </c>
      <c r="G224" s="37">
        <f>IF(ISNA(VLOOKUP(A224,'[1]TOAD Data'!$B$3:$R$210,16,FALSE)),0,VLOOKUP(A224,'[1]TOAD Data'!$B$3:$R$210,16,FALSE))</f>
        <v>0</v>
      </c>
      <c r="H224" s="36">
        <f>IF(ISNA(VLOOKUP(A224,'[1]TOAD Data'!$B$3:$R$210,17,FALSE)),0,VLOOKUP(A224,'[1]TOAD Data'!$B$3:$R$210,17,FALSE))</f>
        <v>0</v>
      </c>
      <c r="I224" s="37">
        <f>IF(ISNA(VLOOKUP($A224,'[1]TOAD Data'!$B$3:$T$210,19,FALSE)),0,VLOOKUP($A224,'[1]TOAD Data'!$B$3:$T$210,19,FALSE))</f>
        <v>0</v>
      </c>
      <c r="J224" s="36">
        <f>IF(ISNA(VLOOKUP($A224,'[1]TOAD Data'!$B$3:$U$210,20,FALSE)),0,VLOOKUP($A224,'[1]TOAD Data'!$B$3:$U$210,20,FALSE))</f>
        <v>0</v>
      </c>
      <c r="K224" s="37">
        <f>IF(ISNA(VLOOKUP($A224,'[1]TOAD Data'!$B$3:$AW$210,22,FALSE)),0,VLOOKUP($A224,'[1]TOAD Data'!$B$3:$AW$210,22,FALSE))</f>
        <v>0</v>
      </c>
      <c r="L224" s="36">
        <f>IF(ISNA(VLOOKUP($A224,'[1]TOAD Data'!$B$3:$AW$210,23,FALSE)),0,VLOOKUP($A224,'[1]TOAD Data'!$B$3:$AW$210,23,FALSE))</f>
        <v>0</v>
      </c>
      <c r="M224" s="37">
        <f>IF(ISNA(VLOOKUP($A224,'[1]TOAD Data'!$B$3:$AW$210,27,FALSE)),0,VLOOKUP($A224,'[1]TOAD Data'!$B$3:$AW$210,27,FALSE))</f>
        <v>0</v>
      </c>
      <c r="N224" s="36">
        <f>IF(ISNA(VLOOKUP($A224,'[1]TOAD Data'!$B$3:$AW$210,28,FALSE)),0,VLOOKUP($A224,'[1]TOAD Data'!$B$3:$AW$210,28,FALSE))</f>
        <v>0</v>
      </c>
      <c r="O224" s="35">
        <f>IF(ISNA(VLOOKUP($A224,'[1]TOAD Data'!$B$3:$AW$210,30,FALSE)),0,VLOOKUP($A224,'[1]TOAD Data'!$B$3:$AW$210,30,FALSE))</f>
        <v>0</v>
      </c>
      <c r="P224" s="36">
        <f>IF(ISNA(VLOOKUP($A224,'[1]TOAD Data'!$B$3:$AW$210,31,FALSE)),0,VLOOKUP($A224,'[1]TOAD Data'!$B$3:$AW$210,31,FALSE))</f>
        <v>0</v>
      </c>
      <c r="Q224" s="37">
        <f>IF(ISNA(VLOOKUP($A224,'[1]TOAD Data'!$B$3:$AW$210,33,FALSE)),0,VLOOKUP($A224,'[1]TOAD Data'!$B$3:$AW$210,33,FALSE))</f>
        <v>2</v>
      </c>
      <c r="R224" s="36">
        <f>IF(ISNA(VLOOKUP($A224,'[1]TOAD Data'!$B$3:$AW$210,34,FALSE)),0,VLOOKUP($A224,'[1]TOAD Data'!$B$3:$AW$210,34,FALSE))</f>
        <v>33993.97</v>
      </c>
      <c r="S224" s="37">
        <f>IF(ISNA(VLOOKUP($A224,'[1]TOAD Data'!$B$3:$AW$210,38,FALSE)),0,VLOOKUP($A224,'[1]TOAD Data'!$B$3:$AW$210,38,FALSE))</f>
        <v>2</v>
      </c>
      <c r="T224" s="36">
        <f>IF(ISNA(VLOOKUP($A224,'[1]TOAD Data'!$B$3:$AW$210,39,FALSE)),0,VLOOKUP($A224,'[1]TOAD Data'!$B$3:$AW$210,39,FALSE))</f>
        <v>33993.97</v>
      </c>
      <c r="U224" s="37">
        <f>IF(ISNA(VLOOKUP($A224,'[1]TOAD Data'!$B$3:$AW$210,41,FALSE)),0,VLOOKUP($A224,'[1]TOAD Data'!$B$3:$AW$210,41,FALSE))</f>
        <v>2</v>
      </c>
      <c r="V224" s="36">
        <f>IF(ISNA(VLOOKUP($A224,'[1]TOAD Data'!$B$3:$AW$210,42,FALSE)),0,VLOOKUP($A224,'[1]TOAD Data'!$B$3:$AW$210,42,FALSE))</f>
        <v>33993.97</v>
      </c>
      <c r="W224" s="37">
        <f>IF(ISNA(VLOOKUP($A224,'[1]TOAD Data'!$B$3:$AW$210,44,FALSE)),0,VLOOKUP($A224,'[1]TOAD Data'!$B$3:$AW$210,44,FALSE))</f>
        <v>0</v>
      </c>
      <c r="X224" s="36">
        <f>IF(ISNA(VLOOKUP($A224,'[1]TOAD Data'!$B$3:$AW$210,45,FALSE)),0,VLOOKUP($A224,'[1]TOAD Data'!$B$3:$AW$210,45,FALSE))</f>
        <v>0</v>
      </c>
      <c r="Y224" s="43">
        <f>IF(ISNA(VLOOKUP($A224,'[1]TOAD Data'!$B$3:$AW$210,47,FALSE)),0,VLOOKUP($A224,'[1]TOAD Data'!$B$3:$AW$210,47,FALSE))</f>
        <v>0</v>
      </c>
      <c r="Z224" s="36">
        <f>IF(ISNA(VLOOKUP($A224,'[1]TOAD Data'!$B$3:$AW$210,48,FALSE)),0,VLOOKUP($A224,'[1]TOAD Data'!$B$3:$AW$210,48,FALSE))</f>
        <v>0</v>
      </c>
    </row>
    <row r="225" spans="1:26" s="18" customFormat="1" ht="12.75">
      <c r="A225" s="31">
        <v>429</v>
      </c>
      <c r="B225" t="s">
        <v>163</v>
      </c>
      <c r="C225" s="35">
        <f>IF(ISNA(VLOOKUP($A225,'[1]TOAD Data'!$B$3:$AW$210,8,FALSE)),0,VLOOKUP($A225,'[1]TOAD Data'!$B$3:$AW$210,8,FALSE))</f>
        <v>0</v>
      </c>
      <c r="D225" s="36">
        <f>IF(ISNA(VLOOKUP($A225,'[1]TOAD Data'!$B$3:$AW$210,9,FALSE)),0,VLOOKUP($A225,'[1]TOAD Data'!$B$3:$AW$210,9,FALSE))</f>
        <v>0</v>
      </c>
      <c r="E225" s="35">
        <f>IF(ISNA(VLOOKUP($A225,'[1]TOAD Data'!$B$3:$AW$210,11,FALSE)),0,VLOOKUP($A225,'[1]TOAD Data'!$B$3:$AW$210,11,FALSE))</f>
        <v>0</v>
      </c>
      <c r="F225" s="36">
        <f>IF(ISNA(VLOOKUP($A225,'[1]TOAD Data'!$B$3:$AW$210,12,FALSE)),0,VLOOKUP($A225,'[1]TOAD Data'!$B$3:$AW$210,12,FALSE))</f>
        <v>0</v>
      </c>
      <c r="G225" s="37">
        <f>IF(ISNA(VLOOKUP(A225,'[1]TOAD Data'!$B$3:$R$210,16,FALSE)),0,VLOOKUP(A225,'[1]TOAD Data'!$B$3:$R$210,16,FALSE))</f>
        <v>0</v>
      </c>
      <c r="H225" s="36">
        <f>IF(ISNA(VLOOKUP(A225,'[1]TOAD Data'!$B$3:$R$210,17,FALSE)),0,VLOOKUP(A225,'[1]TOAD Data'!$B$3:$R$210,17,FALSE))</f>
        <v>0</v>
      </c>
      <c r="I225" s="37">
        <f>IF(ISNA(VLOOKUP($A225,'[1]TOAD Data'!$B$3:$T$210,19,FALSE)),0,VLOOKUP($A225,'[1]TOAD Data'!$B$3:$T$210,19,FALSE))</f>
        <v>0</v>
      </c>
      <c r="J225" s="36">
        <f>IF(ISNA(VLOOKUP($A225,'[1]TOAD Data'!$B$3:$U$210,20,FALSE)),0,VLOOKUP($A225,'[1]TOAD Data'!$B$3:$U$210,20,FALSE))</f>
        <v>0</v>
      </c>
      <c r="K225" s="37">
        <f>IF(ISNA(VLOOKUP($A225,'[1]TOAD Data'!$B$3:$AW$210,22,FALSE)),0,VLOOKUP($A225,'[1]TOAD Data'!$B$3:$AW$210,22,FALSE))</f>
        <v>0</v>
      </c>
      <c r="L225" s="36">
        <f>IF(ISNA(VLOOKUP($A225,'[1]TOAD Data'!$B$3:$AW$210,23,FALSE)),0,VLOOKUP($A225,'[1]TOAD Data'!$B$3:$AW$210,23,FALSE))</f>
        <v>0</v>
      </c>
      <c r="M225" s="37">
        <f>IF(ISNA(VLOOKUP($A225,'[1]TOAD Data'!$B$3:$AW$210,27,FALSE)),0,VLOOKUP($A225,'[1]TOAD Data'!$B$3:$AW$210,27,FALSE))</f>
        <v>0</v>
      </c>
      <c r="N225" s="36">
        <f>IF(ISNA(VLOOKUP($A225,'[1]TOAD Data'!$B$3:$AW$210,28,FALSE)),0,VLOOKUP($A225,'[1]TOAD Data'!$B$3:$AW$210,28,FALSE))</f>
        <v>0</v>
      </c>
      <c r="O225" s="35">
        <f>IF(ISNA(VLOOKUP($A225,'[1]TOAD Data'!$B$3:$AW$210,30,FALSE)),0,VLOOKUP($A225,'[1]TOAD Data'!$B$3:$AW$210,30,FALSE))</f>
        <v>0</v>
      </c>
      <c r="P225" s="36">
        <f>IF(ISNA(VLOOKUP($A225,'[1]TOAD Data'!$B$3:$AW$210,31,FALSE)),0,VLOOKUP($A225,'[1]TOAD Data'!$B$3:$AW$210,31,FALSE))</f>
        <v>0</v>
      </c>
      <c r="Q225" s="37">
        <f>IF(ISNA(VLOOKUP($A225,'[1]TOAD Data'!$B$3:$AW$210,33,FALSE)),0,VLOOKUP($A225,'[1]TOAD Data'!$B$3:$AW$210,33,FALSE))</f>
        <v>7.5</v>
      </c>
      <c r="R225" s="36">
        <f>IF(ISNA(VLOOKUP($A225,'[1]TOAD Data'!$B$3:$AW$210,34,FALSE)),0,VLOOKUP($A225,'[1]TOAD Data'!$B$3:$AW$210,34,FALSE))</f>
        <v>46691.43</v>
      </c>
      <c r="S225" s="37">
        <f>IF(ISNA(VLOOKUP($A225,'[1]TOAD Data'!$B$3:$AW$210,38,FALSE)),0,VLOOKUP($A225,'[1]TOAD Data'!$B$3:$AW$210,38,FALSE))</f>
        <v>7.5</v>
      </c>
      <c r="T225" s="36">
        <f>IF(ISNA(VLOOKUP($A225,'[1]TOAD Data'!$B$3:$AW$210,39,FALSE)),0,VLOOKUP($A225,'[1]TOAD Data'!$B$3:$AW$210,39,FALSE))</f>
        <v>46691.43</v>
      </c>
      <c r="U225" s="37">
        <f>IF(ISNA(VLOOKUP($A225,'[1]TOAD Data'!$B$3:$AW$210,41,FALSE)),0,VLOOKUP($A225,'[1]TOAD Data'!$B$3:$AW$210,41,FALSE))</f>
        <v>7.5</v>
      </c>
      <c r="V225" s="36">
        <f>IF(ISNA(VLOOKUP($A225,'[1]TOAD Data'!$B$3:$AW$210,42,FALSE)),0,VLOOKUP($A225,'[1]TOAD Data'!$B$3:$AW$210,42,FALSE))</f>
        <v>46691.43</v>
      </c>
      <c r="W225" s="37">
        <f>IF(ISNA(VLOOKUP($A225,'[1]TOAD Data'!$B$3:$AW$210,44,FALSE)),0,VLOOKUP($A225,'[1]TOAD Data'!$B$3:$AW$210,44,FALSE))</f>
        <v>0</v>
      </c>
      <c r="X225" s="36">
        <f>IF(ISNA(VLOOKUP($A225,'[1]TOAD Data'!$B$3:$AW$210,45,FALSE)),0,VLOOKUP($A225,'[1]TOAD Data'!$B$3:$AW$210,45,FALSE))</f>
        <v>0</v>
      </c>
      <c r="Y225" s="43">
        <f>IF(ISNA(VLOOKUP($A225,'[1]TOAD Data'!$B$3:$AW$210,47,FALSE)),0,VLOOKUP($A225,'[1]TOAD Data'!$B$3:$AW$210,47,FALSE))</f>
        <v>0</v>
      </c>
      <c r="Z225" s="36">
        <f>IF(ISNA(VLOOKUP($A225,'[1]TOAD Data'!$B$3:$AW$210,48,FALSE)),0,VLOOKUP($A225,'[1]TOAD Data'!$B$3:$AW$210,48,FALSE))</f>
        <v>0</v>
      </c>
    </row>
    <row r="226" spans="1:26" s="18" customFormat="1" ht="13.5" thickBot="1">
      <c r="A226" s="31">
        <v>431</v>
      </c>
      <c r="B226" t="s">
        <v>164</v>
      </c>
      <c r="C226" s="35">
        <f>IF(ISNA(VLOOKUP($A226,'[1]TOAD Data'!$B$3:$AW$210,8,FALSE)),0,VLOOKUP($A226,'[1]TOAD Data'!$B$3:$AW$210,8,FALSE))</f>
        <v>0</v>
      </c>
      <c r="D226" s="36">
        <f>IF(ISNA(VLOOKUP($A226,'[1]TOAD Data'!$B$3:$AW$210,9,FALSE)),0,VLOOKUP($A226,'[1]TOAD Data'!$B$3:$AW$210,9,FALSE))</f>
        <v>0</v>
      </c>
      <c r="E226" s="35">
        <f>IF(ISNA(VLOOKUP($A226,'[1]TOAD Data'!$B$3:$AW$210,11,FALSE)),0,VLOOKUP($A226,'[1]TOAD Data'!$B$3:$AW$210,11,FALSE))</f>
        <v>0</v>
      </c>
      <c r="F226" s="36">
        <f>IF(ISNA(VLOOKUP($A226,'[1]TOAD Data'!$B$3:$AW$210,12,FALSE)),0,VLOOKUP($A226,'[1]TOAD Data'!$B$3:$AW$210,12,FALSE))</f>
        <v>0</v>
      </c>
      <c r="G226" s="37">
        <f>IF(ISNA(VLOOKUP(A226,'[1]TOAD Data'!$B$3:$R$210,16,FALSE)),0,VLOOKUP(A226,'[1]TOAD Data'!$B$3:$R$210,16,FALSE))</f>
        <v>0</v>
      </c>
      <c r="H226" s="36">
        <f>IF(ISNA(VLOOKUP(A226,'[1]TOAD Data'!$B$3:$R$210,17,FALSE)),0,VLOOKUP(A226,'[1]TOAD Data'!$B$3:$R$210,17,FALSE))</f>
        <v>0</v>
      </c>
      <c r="I226" s="37">
        <f>IF(ISNA(VLOOKUP($A226,'[1]TOAD Data'!$B$3:$T$210,19,FALSE)),0,VLOOKUP($A226,'[1]TOAD Data'!$B$3:$T$210,19,FALSE))</f>
        <v>0</v>
      </c>
      <c r="J226" s="36">
        <f>IF(ISNA(VLOOKUP($A226,'[1]TOAD Data'!$B$3:$U$210,20,FALSE)),0,VLOOKUP($A226,'[1]TOAD Data'!$B$3:$U$210,20,FALSE))</f>
        <v>0</v>
      </c>
      <c r="K226" s="37">
        <f>IF(ISNA(VLOOKUP($A226,'[1]TOAD Data'!$B$3:$AW$210,22,FALSE)),0,VLOOKUP($A226,'[1]TOAD Data'!$B$3:$AW$210,22,FALSE))</f>
        <v>0</v>
      </c>
      <c r="L226" s="36">
        <f>IF(ISNA(VLOOKUP($A226,'[1]TOAD Data'!$B$3:$AW$210,23,FALSE)),0,VLOOKUP($A226,'[1]TOAD Data'!$B$3:$AW$210,23,FALSE))</f>
        <v>0</v>
      </c>
      <c r="M226" s="37">
        <f>IF(ISNA(VLOOKUP($A226,'[1]TOAD Data'!$B$3:$AW$210,27,FALSE)),0,VLOOKUP($A226,'[1]TOAD Data'!$B$3:$AW$210,27,FALSE))</f>
        <v>0</v>
      </c>
      <c r="N226" s="36">
        <f>IF(ISNA(VLOOKUP($A226,'[1]TOAD Data'!$B$3:$AW$210,28,FALSE)),0,VLOOKUP($A226,'[1]TOAD Data'!$B$3:$AW$210,28,FALSE))</f>
        <v>0</v>
      </c>
      <c r="O226" s="35">
        <f>IF(ISNA(VLOOKUP($A226,'[1]TOAD Data'!$B$3:$AW$210,30,FALSE)),0,VLOOKUP($A226,'[1]TOAD Data'!$B$3:$AW$210,30,FALSE))</f>
        <v>0</v>
      </c>
      <c r="P226" s="36">
        <f>IF(ISNA(VLOOKUP($A226,'[1]TOAD Data'!$B$3:$AW$210,31,FALSE)),0,VLOOKUP($A226,'[1]TOAD Data'!$B$3:$AW$210,31,FALSE))</f>
        <v>0</v>
      </c>
      <c r="Q226" s="37">
        <f>IF(ISNA(VLOOKUP($A226,'[1]TOAD Data'!$B$3:$AW$210,33,FALSE)),0,VLOOKUP($A226,'[1]TOAD Data'!$B$3:$AW$210,33,FALSE))</f>
        <v>5</v>
      </c>
      <c r="R226" s="36">
        <f>IF(ISNA(VLOOKUP($A226,'[1]TOAD Data'!$B$3:$AW$210,34,FALSE)),0,VLOOKUP($A226,'[1]TOAD Data'!$B$3:$AW$210,34,FALSE))</f>
        <v>38851.96</v>
      </c>
      <c r="S226" s="37">
        <f>IF(ISNA(VLOOKUP($A226,'[1]TOAD Data'!$B$3:$AW$210,38,FALSE)),0,VLOOKUP($A226,'[1]TOAD Data'!$B$3:$AW$210,38,FALSE))</f>
        <v>5</v>
      </c>
      <c r="T226" s="36">
        <f>IF(ISNA(VLOOKUP($A226,'[1]TOAD Data'!$B$3:$AW$210,39,FALSE)),0,VLOOKUP($A226,'[1]TOAD Data'!$B$3:$AW$210,39,FALSE))</f>
        <v>38851.96</v>
      </c>
      <c r="U226" s="37">
        <f>IF(ISNA(VLOOKUP($A226,'[1]TOAD Data'!$B$3:$AW$210,41,FALSE)),0,VLOOKUP($A226,'[1]TOAD Data'!$B$3:$AW$210,41,FALSE))</f>
        <v>5</v>
      </c>
      <c r="V226" s="36">
        <f>IF(ISNA(VLOOKUP($A226,'[1]TOAD Data'!$B$3:$AW$210,42,FALSE)),0,VLOOKUP($A226,'[1]TOAD Data'!$B$3:$AW$210,42,FALSE))</f>
        <v>38851.96</v>
      </c>
      <c r="W226" s="37">
        <f>IF(ISNA(VLOOKUP($A226,'[1]TOAD Data'!$B$3:$AW$210,44,FALSE)),0,VLOOKUP($A226,'[1]TOAD Data'!$B$3:$AW$210,44,FALSE))</f>
        <v>0</v>
      </c>
      <c r="X226" s="36">
        <f>IF(ISNA(VLOOKUP($A226,'[1]TOAD Data'!$B$3:$AW$210,45,FALSE)),0,VLOOKUP($A226,'[1]TOAD Data'!$B$3:$AW$210,45,FALSE))</f>
        <v>0</v>
      </c>
      <c r="Y226" s="43">
        <f>IF(ISNA(VLOOKUP($A226,'[1]TOAD Data'!$B$3:$AW$210,47,FALSE)),0,VLOOKUP($A226,'[1]TOAD Data'!$B$3:$AW$210,47,FALSE))</f>
        <v>0</v>
      </c>
      <c r="Z226" s="36">
        <f>IF(ISNA(VLOOKUP($A226,'[1]TOAD Data'!$B$3:$AW$210,48,FALSE)),0,VLOOKUP($A226,'[1]TOAD Data'!$B$3:$AW$210,48,FALSE))</f>
        <v>0</v>
      </c>
    </row>
    <row r="227" spans="1:26" s="51" customFormat="1" ht="21" customHeight="1" thickBot="1">
      <c r="A227" s="52" t="s">
        <v>165</v>
      </c>
      <c r="B227" s="53"/>
      <c r="C227" s="54">
        <f>SUM(C148:C226)</f>
        <v>1394.05</v>
      </c>
      <c r="D227" s="55">
        <f>SUM('[1]TOAD Data'!H:H)/C227</f>
        <v>95532.75154406231</v>
      </c>
      <c r="E227" s="54">
        <f>SUM(E148:E226)</f>
        <v>594.37</v>
      </c>
      <c r="F227" s="56">
        <f>SUM('[1]TOAD Data'!K:K)/E227</f>
        <v>99924.04359237515</v>
      </c>
      <c r="G227" s="54">
        <f>SUM(G148:G226)</f>
        <v>1988.4200000000008</v>
      </c>
      <c r="H227" s="57">
        <f>SUM('[1]TOAD Data'!P:P)/G227</f>
        <v>96845.37677150698</v>
      </c>
      <c r="I227" s="54">
        <f>SUM(I148:I226)</f>
        <v>1323.9099999999999</v>
      </c>
      <c r="J227" s="57">
        <f>SUM('[1]TOAD Data'!S:S)/I227</f>
        <v>78206.8485395533</v>
      </c>
      <c r="K227" s="54">
        <f>SUM(K148:K226)</f>
        <v>1230.32</v>
      </c>
      <c r="L227" s="57">
        <f>SUM('[1]TOAD Data'!V:V)/K227</f>
        <v>82659.87028577931</v>
      </c>
      <c r="M227" s="54">
        <f>SUM(M148:M226)</f>
        <v>2554.2300000000005</v>
      </c>
      <c r="N227" s="58">
        <f>SUM('[1]TOAD Data'!AA:AA)/M227</f>
        <v>80351.7723384347</v>
      </c>
      <c r="O227" s="54">
        <f>SUM(O148:O226)</f>
        <v>61508.85999999999</v>
      </c>
      <c r="P227" s="57">
        <f>SUM('[1]TOAD Data'!AD:AD)/O227</f>
        <v>53756.5182308695</v>
      </c>
      <c r="Q227" s="54">
        <f>SUM(Q148:Q226)</f>
        <v>40844.27999999998</v>
      </c>
      <c r="R227" s="57">
        <f>SUM('[1]TOAD Data'!AG:AG)/Q227</f>
        <v>55565.428149792446</v>
      </c>
      <c r="S227" s="54">
        <f>SUM(S148:S226)</f>
        <v>102353.13999999998</v>
      </c>
      <c r="T227" s="57">
        <f>SUM('[1]TOAD Data'!AL:AL)/S227</f>
        <v>54478.36808543438</v>
      </c>
      <c r="U227" s="54">
        <f>SUM(U148:U226)</f>
        <v>106895.7899999999</v>
      </c>
      <c r="V227" s="57">
        <f>SUM('[1]TOAD Data'!AO:AO)/U227</f>
        <v>55884.69096079464</v>
      </c>
      <c r="W227" s="54">
        <f>SUM(W148:W226)</f>
        <v>20323.409999999993</v>
      </c>
      <c r="X227" s="57">
        <f>SUM('[1]TOAD Data'!AR:AR)/W227</f>
        <v>19788.39935128998</v>
      </c>
      <c r="Y227" s="54">
        <f>SUM(Y148:Y226)</f>
        <v>3300.4899999999993</v>
      </c>
      <c r="Z227" s="58">
        <f>SUM('[1]TOAD Data'!AU:AU)/Y227</f>
        <v>47504.6577659681</v>
      </c>
    </row>
    <row r="228" spans="1:26" ht="46.5" customHeight="1">
      <c r="A228" s="59" t="s">
        <v>166</v>
      </c>
      <c r="B228" s="59"/>
      <c r="C228" s="60"/>
      <c r="D228" s="5"/>
      <c r="E228" s="60"/>
      <c r="F228" s="5"/>
      <c r="G228" s="60"/>
      <c r="H228" s="5"/>
      <c r="I228" s="60"/>
      <c r="J228" s="5"/>
      <c r="K228" s="60"/>
      <c r="L228" s="5"/>
      <c r="M228" s="60"/>
      <c r="N228" s="5"/>
      <c r="O228" s="60"/>
      <c r="P228" s="5"/>
      <c r="Q228" s="60"/>
      <c r="R228" s="5"/>
      <c r="S228" s="60"/>
      <c r="T228" s="5"/>
      <c r="U228" s="60"/>
      <c r="V228" s="5"/>
      <c r="W228" s="60"/>
      <c r="X228" s="5"/>
      <c r="Y228" s="60"/>
      <c r="Z228" s="5"/>
    </row>
    <row r="229" spans="1:26" ht="34.5" customHeight="1">
      <c r="A229" s="59" t="s">
        <v>167</v>
      </c>
      <c r="B229" s="59"/>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34.5" customHeight="1">
      <c r="A230" s="59" t="s">
        <v>168</v>
      </c>
      <c r="B230" s="59"/>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34.5" customHeight="1">
      <c r="A231" s="59" t="s">
        <v>169</v>
      </c>
      <c r="B231" s="59"/>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34.5" customHeight="1">
      <c r="A232" s="59" t="s">
        <v>170</v>
      </c>
      <c r="B232" s="59"/>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63.75" customHeight="1">
      <c r="A233" s="59" t="s">
        <v>171</v>
      </c>
      <c r="B233" s="59"/>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9" t="s">
        <v>172</v>
      </c>
      <c r="B234" s="59"/>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
      <c r="A235" s="61"/>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2">
      <c r="A236" s="61"/>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2">
      <c r="A237" s="61"/>
      <c r="B237" s="62"/>
      <c r="C237" s="62"/>
      <c r="D237" s="63"/>
      <c r="E237" s="62"/>
      <c r="F237" s="63"/>
      <c r="G237" s="62"/>
      <c r="H237" s="63"/>
      <c r="I237" s="62"/>
      <c r="J237" s="63"/>
      <c r="K237" s="62"/>
      <c r="L237" s="63"/>
      <c r="M237" s="62"/>
      <c r="N237" s="63"/>
      <c r="O237" s="62"/>
      <c r="P237" s="63"/>
      <c r="Q237" s="62"/>
      <c r="R237" s="63"/>
      <c r="S237" s="62"/>
      <c r="T237" s="63"/>
      <c r="U237" s="62"/>
      <c r="V237" s="63"/>
      <c r="W237" s="62"/>
      <c r="X237" s="63"/>
      <c r="Y237" s="62"/>
      <c r="Z237" s="63"/>
    </row>
    <row r="238" spans="1:26" ht="12">
      <c r="A238" s="61"/>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2">
      <c r="A239" s="61"/>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2">
      <c r="A240" s="61"/>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3" spans="2:26" ht="12">
      <c r="B243" s="6" t="s">
        <v>173</v>
      </c>
      <c r="C243" s="64">
        <f>'[3]Table 19'!C$227</f>
        <v>1399.03</v>
      </c>
      <c r="D243" s="64">
        <f>'[3]Table 19'!D$227</f>
        <v>94023.96538315831</v>
      </c>
      <c r="E243" s="64">
        <f>'[3]Table 19'!E$227</f>
        <v>605.1400000000001</v>
      </c>
      <c r="F243" s="64">
        <f>'[3]Table 19'!F$227</f>
        <v>98387.03463661303</v>
      </c>
      <c r="G243" s="64">
        <f>'[3]Table 19'!G$227</f>
        <v>2004.17</v>
      </c>
      <c r="H243" s="64">
        <f>'[3]Table 19'!H$227</f>
        <v>95341.35149712849</v>
      </c>
      <c r="I243" s="64">
        <f>'[3]Table 19'!I$227</f>
        <v>1317.8100000000002</v>
      </c>
      <c r="J243" s="64">
        <f>'[3]Table 19'!J$227</f>
        <v>77692.72430775301</v>
      </c>
      <c r="K243" s="64">
        <f>'[3]Table 19'!K$227</f>
        <v>1213.1</v>
      </c>
      <c r="L243" s="64">
        <f>'[3]Table 19'!L$227</f>
        <v>82007.38095787652</v>
      </c>
      <c r="M243" s="64">
        <f>'[3]Table 19'!M$227</f>
        <v>2530.91</v>
      </c>
      <c r="N243" s="64">
        <f>'[3]Table 19'!N$227</f>
        <v>79760.79349324948</v>
      </c>
      <c r="O243" s="64">
        <f>'[3]Table 19'!O$227</f>
        <v>61543.56999999999</v>
      </c>
      <c r="P243" s="64">
        <f>'[3]Table 19'!P$227</f>
        <v>52982.33104579406</v>
      </c>
      <c r="Q243" s="64">
        <f>'[3]Table 19'!Q$227</f>
        <v>40596.58</v>
      </c>
      <c r="R243" s="64">
        <f>'[3]Table 19'!R$227</f>
        <v>54928.77643363058</v>
      </c>
      <c r="S243" s="64">
        <f>'[3]Table 19'!S$227</f>
        <v>102140.15</v>
      </c>
      <c r="T243" s="64">
        <f>'[3]Table 19'!T$227</f>
        <v>53755.96415581922</v>
      </c>
      <c r="U243" s="64">
        <f>'[3]Table 19'!U$227</f>
        <v>106675.22999999994</v>
      </c>
      <c r="V243" s="64">
        <f>'[3]Table 19'!V$227</f>
        <v>55154.22718619875</v>
      </c>
      <c r="W243" s="64">
        <f>'[3]Table 19'!W$227</f>
        <v>20332.90000000001</v>
      </c>
      <c r="X243" s="64">
        <f>'[3]Table 19'!X$227</f>
        <v>19565.96897884709</v>
      </c>
      <c r="Y243" s="64">
        <f>'[3]Table 19'!Y$227</f>
        <v>3282.6099999999997</v>
      </c>
      <c r="Z243" s="64">
        <f>'[3]Table 19'!Z$227</f>
        <v>46232.94714571636</v>
      </c>
    </row>
    <row r="244" spans="2:26" ht="12">
      <c r="B244" s="6" t="s">
        <v>174</v>
      </c>
      <c r="C244" s="64">
        <f aca="true" t="shared" si="1" ref="C244:Z244">C227-C243</f>
        <v>-4.980000000000018</v>
      </c>
      <c r="D244" s="64">
        <f t="shared" si="1"/>
        <v>1508.7861609039974</v>
      </c>
      <c r="E244" s="64">
        <f t="shared" si="1"/>
        <v>-10.770000000000095</v>
      </c>
      <c r="F244" s="64">
        <f t="shared" si="1"/>
        <v>1537.008955762125</v>
      </c>
      <c r="G244" s="64">
        <f t="shared" si="1"/>
        <v>-15.749999999999318</v>
      </c>
      <c r="H244" s="64">
        <f t="shared" si="1"/>
        <v>1504.025274378495</v>
      </c>
      <c r="I244" s="64">
        <f t="shared" si="1"/>
        <v>6.099999999999682</v>
      </c>
      <c r="J244" s="64">
        <f t="shared" si="1"/>
        <v>514.1242318002915</v>
      </c>
      <c r="K244" s="64">
        <f t="shared" si="1"/>
        <v>17.220000000000027</v>
      </c>
      <c r="L244" s="64">
        <f t="shared" si="1"/>
        <v>652.4893279027892</v>
      </c>
      <c r="M244" s="64">
        <f t="shared" si="1"/>
        <v>23.32000000000062</v>
      </c>
      <c r="N244" s="64">
        <f t="shared" si="1"/>
        <v>590.9788451852219</v>
      </c>
      <c r="O244" s="64">
        <f t="shared" si="1"/>
        <v>-34.70999999999913</v>
      </c>
      <c r="P244" s="64">
        <f t="shared" si="1"/>
        <v>774.1871850754396</v>
      </c>
      <c r="Q244" s="64">
        <f t="shared" si="1"/>
        <v>247.69999999997526</v>
      </c>
      <c r="R244" s="64">
        <f t="shared" si="1"/>
        <v>636.6517161618685</v>
      </c>
      <c r="S244" s="64">
        <f t="shared" si="1"/>
        <v>212.9899999999907</v>
      </c>
      <c r="T244" s="64">
        <f t="shared" si="1"/>
        <v>722.4039296151532</v>
      </c>
      <c r="U244" s="64">
        <f t="shared" si="1"/>
        <v>220.55999999996857</v>
      </c>
      <c r="V244" s="64">
        <f t="shared" si="1"/>
        <v>730.4637745958971</v>
      </c>
      <c r="W244" s="64">
        <f t="shared" si="1"/>
        <v>-9.490000000016153</v>
      </c>
      <c r="X244" s="64">
        <f t="shared" si="1"/>
        <v>222.43037244289008</v>
      </c>
      <c r="Y244" s="64">
        <f t="shared" si="1"/>
        <v>17.879999999999654</v>
      </c>
      <c r="Z244" s="64">
        <f t="shared" si="1"/>
        <v>1271.7106202517389</v>
      </c>
    </row>
    <row r="245" spans="2:3" ht="12">
      <c r="B245" s="6" t="s">
        <v>175</v>
      </c>
      <c r="C245" s="6">
        <f>COUNTIF(C244:Z244,"&lt;&gt;0")</f>
        <v>24</v>
      </c>
    </row>
  </sheetData>
  <sheetProtection/>
  <mergeCells count="14">
    <mergeCell ref="A233:B233"/>
    <mergeCell ref="A234:B234"/>
    <mergeCell ref="A227:B227"/>
    <mergeCell ref="A228:B228"/>
    <mergeCell ref="A229:B229"/>
    <mergeCell ref="A230:B230"/>
    <mergeCell ref="A231:B231"/>
    <mergeCell ref="A232:B232"/>
    <mergeCell ref="A2:B2"/>
    <mergeCell ref="A5:A6"/>
    <mergeCell ref="B5:B6"/>
    <mergeCell ref="C5:H5"/>
    <mergeCell ref="I5:N5"/>
    <mergeCell ref="O5:T5"/>
  </mergeCells>
  <printOptions horizontalCentered="1"/>
  <pageMargins left="0.5" right="0.5" top="0.5" bottom="0.5" header="0.5" footer="0.25"/>
  <pageSetup fitToHeight="0" fitToWidth="2" horizontalDpi="1200" verticalDpi="1200" orientation="landscape" pageOrder="overThenDown" scale="57" r:id="rId1"/>
  <headerFooter alignWithMargins="0">
    <oddFooter>&amp;CPage &amp;P of &amp;N</oddFooter>
  </headerFooter>
  <rowBreaks count="4" manualBreakCount="4">
    <brk id="68" max="25" man="1"/>
    <brk id="136" max="25" man="1"/>
    <brk id="197" max="25" man="1"/>
    <brk id="234" max="255" man="1"/>
  </rowBreaks>
  <colBreaks count="1" manualBreakCount="1">
    <brk id="14" max="2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 Rienzo, Chris (DOE)</dc:creator>
  <cp:keywords/>
  <dc:description/>
  <cp:lastModifiedBy>Di Rienzo, Chris (DOE)</cp:lastModifiedBy>
  <cp:lastPrinted>2016-02-11T17:11:05Z</cp:lastPrinted>
  <dcterms:created xsi:type="dcterms:W3CDTF">2016-02-11T17:08:09Z</dcterms:created>
  <dcterms:modified xsi:type="dcterms:W3CDTF">2016-02-11T17:32:57Z</dcterms:modified>
  <cp:category/>
  <cp:version/>
  <cp:contentType/>
  <cp:contentStatus/>
</cp:coreProperties>
</file>