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710" windowHeight="6585" activeTab="0"/>
  </bookViews>
  <sheets>
    <sheet name="lit2007" sheetId="1" r:id="rId1"/>
  </sheets>
  <definedNames>
    <definedName name="_xlnm.Print_Area" localSheetId="0">'lit2007'!$A$1:$O$44</definedName>
    <definedName name="Print_Area_MI">'lit2007'!$A$1:$O$44</definedName>
    <definedName name="_xlnm.Print_Titles" localSheetId="0">'lit2007'!$A:$B</definedName>
  </definedNames>
  <calcPr fullCalcOnLoad="1"/>
</workbook>
</file>

<file path=xl/sharedStrings.xml><?xml version="1.0" encoding="utf-8"?>
<sst xmlns="http://schemas.openxmlformats.org/spreadsheetml/2006/main" count="55" uniqueCount="53">
  <si>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</si>
  <si>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</si>
  <si>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</si>
  <si>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</si>
  <si>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</si>
  <si>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</si>
  <si>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</si>
  <si>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</si>
  <si>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</si>
  <si>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</si>
  <si>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</si>
  <si>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</si>
  <si>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</si>
  <si>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</si>
  <si>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</si>
  <si>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</si>
  <si>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</si>
  <si>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</si>
  <si>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MISCELLANEOUS REVENUE</t>
  </si>
  <si>
    <t>INVESTMENT FEES</t>
  </si>
  <si>
    <t xml:space="preserve">INTEREST ON UCP BALANCES </t>
  </si>
  <si>
    <t xml:space="preserve">FINES, FEES AND FORFEITURES </t>
  </si>
  <si>
    <t xml:space="preserve">    TRANSFERS FROM VPSA RESERVE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</si>
  <si>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</si>
  <si>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</si>
  <si>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</si>
  <si>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</si>
  <si>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</si>
  <si>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</si>
  <si>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</si>
  <si>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</si>
  <si>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</si>
  <si>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</si>
  <si>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</si>
  <si>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</si>
  <si>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</si>
  <si>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</si>
  <si>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</si>
  <si>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APPROPRIATIONS TO DOE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</si>
  <si>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</si>
  <si>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</si>
  <si>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</si>
  <si>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</si>
  <si>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</si>
  <si>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</si>
  <si>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</si>
  <si>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</si>
  <si>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</si>
  <si>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</si>
  <si>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FISCAL YEAR 2007</t>
  </si>
  <si>
    <t xml:space="preserve">JUNE </t>
  </si>
  <si>
    <t>TABLE 10: REPORT OF THE LITERARY FUND</t>
  </si>
  <si>
    <t>SOURCE: Virginia Department of Treasury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</si>
</sst>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_);[Red]_(* \(#,##0\);_(* &quot;-&quot;_);_(@_)"/>
    <numFmt numFmtId="166" formatCode="_(* #,##0_);[Red]_(* \(#,##0\);_(* &quot;-&quot;?????_);_(@_)"/>
    <numFmt numFmtId="167" formatCode="_(* #,##0.00_);[Red]_(* \(#,##0.00\);_(* &quot;-&quot;????_);_(@_)"/>
    <numFmt numFmtId="168" formatCode="m/d/yy"/>
    <numFmt numFmtId="169" formatCode="_(* #,##0.00_);[Red]_(* \(#,##0.00\);_(* &quot;-&quot;??_);_(@_)"/>
    <numFmt numFmtId="170" formatCode="dd\-mmm\-yy"/>
    <numFmt numFmtId="171" formatCode="mm/dd/yyyy"/>
    <numFmt numFmtId="172" formatCode="mmmm\ d\,\ yyyy"/>
    <numFmt numFmtId="173" formatCode="&quot;$&quot;#,##0.00;\(&quot;$&quot;#,##0.00\)"/>
    <numFmt numFmtId="174" formatCode="_(* #,##0.00_);[Red]_(* \(#,##0.00\);_(* &quot;-&quot;?_);_(@_)"/>
    <numFmt numFmtId="175" formatCode="_(* #,##0.00_);[Red]_(* \(#,##0.00\);_(* &quot;-&quot;_);_(@_)"/>
  </numFmts>
  <fonts count="11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Times New Roman"/>
      <family val="0"/>
    </font>
    <font>
      <sz val="8"/>
      <name val="CG Times (WN)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Times New Roman"/>
      <family val="1"/>
    </font>
    <font>
      <b/>
      <sz val="8"/>
      <color indexed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9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 quotePrefix="1">
      <alignment horizontal="center"/>
      <protection/>
    </xf>
    <xf numFmtId="39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 locked="0"/>
    </xf>
    <xf numFmtId="164" fontId="5" fillId="0" borderId="0" xfId="0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 quotePrefix="1">
      <alignment horizontal="left"/>
      <protection/>
    </xf>
    <xf numFmtId="0" fontId="0" fillId="0" borderId="0" xfId="0" applyBorder="1" applyAlignment="1">
      <alignment/>
    </xf>
    <xf numFmtId="39" fontId="5" fillId="0" borderId="0" xfId="0" applyNumberFormat="1" applyFont="1" applyBorder="1" applyAlignment="1" applyProtection="1" quotePrefix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42" fontId="5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9" fontId="5" fillId="0" borderId="0" xfId="0" applyNumberFormat="1" applyFont="1" applyFill="1" applyAlignment="1" applyProtection="1">
      <alignment horizontal="center"/>
      <protection/>
    </xf>
    <xf numFmtId="39" fontId="5" fillId="0" borderId="0" xfId="0" applyNumberFormat="1" applyFont="1" applyAlignment="1" applyProtection="1" quotePrefix="1">
      <alignment horizontal="left"/>
      <protection/>
    </xf>
    <xf numFmtId="39" fontId="5" fillId="0" borderId="0" xfId="0" applyNumberFormat="1" applyFont="1" applyBorder="1" applyAlignment="1" applyProtection="1" quotePrefix="1">
      <alignment horizontal="left"/>
      <protection/>
    </xf>
    <xf numFmtId="165" fontId="5" fillId="0" borderId="0" xfId="15" applyFont="1" applyAlignment="1" applyProtection="1">
      <alignment/>
      <protection/>
    </xf>
    <xf numFmtId="165" fontId="5" fillId="0" borderId="0" xfId="15" applyFont="1" applyAlignment="1">
      <alignment/>
    </xf>
    <xf numFmtId="165" fontId="5" fillId="0" borderId="1" xfId="15" applyFont="1" applyFill="1" applyBorder="1" applyAlignment="1" applyProtection="1">
      <alignment/>
      <protection/>
    </xf>
    <xf numFmtId="165" fontId="5" fillId="0" borderId="1" xfId="15" applyFont="1" applyBorder="1" applyAlignment="1" applyProtection="1">
      <alignment/>
      <protection/>
    </xf>
    <xf numFmtId="165" fontId="5" fillId="0" borderId="0" xfId="15" applyFont="1" applyBorder="1" applyAlignment="1" applyProtection="1">
      <alignment/>
      <protection/>
    </xf>
    <xf numFmtId="165" fontId="0" fillId="0" borderId="0" xfId="15" applyBorder="1" applyAlignment="1">
      <alignment/>
    </xf>
    <xf numFmtId="165" fontId="5" fillId="0" borderId="0" xfId="15" applyFont="1" applyFill="1" applyBorder="1" applyAlignment="1" applyProtection="1">
      <alignment/>
      <protection/>
    </xf>
    <xf numFmtId="165" fontId="5" fillId="0" borderId="0" xfId="15" applyFont="1" applyFill="1" applyAlignment="1" applyProtection="1">
      <alignment/>
      <protection/>
    </xf>
    <xf numFmtId="165" fontId="0" fillId="0" borderId="1" xfId="15" applyBorder="1" applyAlignment="1">
      <alignment/>
    </xf>
    <xf numFmtId="165" fontId="5" fillId="0" borderId="2" xfId="15" applyFont="1" applyBorder="1" applyAlignment="1" applyProtection="1">
      <alignment/>
      <protection/>
    </xf>
    <xf numFmtId="165" fontId="6" fillId="0" borderId="0" xfId="15" applyFont="1" applyFill="1" applyAlignment="1">
      <alignment horizontal="right"/>
    </xf>
    <xf numFmtId="165" fontId="5" fillId="0" borderId="0" xfId="15" applyFont="1" applyFill="1" applyAlignment="1" applyProtection="1" quotePrefix="1">
      <alignment horizontal="right"/>
      <protection/>
    </xf>
    <xf numFmtId="165" fontId="5" fillId="0" borderId="0" xfId="15" applyFont="1" applyAlignment="1" applyProtection="1">
      <alignment/>
      <protection hidden="1" locked="0"/>
    </xf>
    <xf numFmtId="165" fontId="5" fillId="0" borderId="2" xfId="15" applyFont="1" applyFill="1" applyBorder="1" applyAlignment="1" applyProtection="1">
      <alignment/>
      <protection/>
    </xf>
    <xf numFmtId="165" fontId="5" fillId="0" borderId="1" xfId="15" applyFont="1" applyFill="1" applyBorder="1" applyAlignment="1" applyProtection="1" quotePrefix="1">
      <alignment horizontal="right"/>
      <protection/>
    </xf>
    <xf numFmtId="37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165" fontId="5" fillId="0" borderId="3" xfId="15" applyFont="1" applyFill="1" applyBorder="1" applyAlignment="1" applyProtection="1">
      <alignment/>
      <protection/>
    </xf>
    <xf numFmtId="165" fontId="5" fillId="0" borderId="3" xfId="15" applyFont="1" applyBorder="1" applyAlignment="1" applyProtection="1">
      <alignment/>
      <protection/>
    </xf>
    <xf numFmtId="0" fontId="9" fillId="0" borderId="0" xfId="0" applyFont="1" applyAlignment="1">
      <alignment/>
    </xf>
    <xf numFmtId="39" fontId="10" fillId="0" borderId="0" xfId="0" applyNumberFormat="1" applyFont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2"/>
  <sheetViews>
    <sheetView showGridLines="0"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13.625" defaultRowHeight="15.75"/>
  <cols>
    <col min="1" max="1" width="4.375" style="0" customWidth="1"/>
    <col min="2" max="2" width="30.75390625" style="0" customWidth="1"/>
    <col min="3" max="3" width="10.375" style="24" customWidth="1"/>
    <col min="4" max="4" width="10.50390625" style="0" customWidth="1"/>
    <col min="5" max="5" width="11.00390625" style="0" customWidth="1"/>
    <col min="6" max="8" width="10.125" style="0" bestFit="1" customWidth="1"/>
    <col min="9" max="13" width="10.125" style="0" customWidth="1"/>
    <col min="14" max="14" width="12.625" style="0" customWidth="1"/>
    <col min="15" max="15" width="12.00390625" style="0" customWidth="1"/>
  </cols>
  <sheetData>
    <row r="1" spans="1:15" ht="15.75">
      <c r="A1" s="49" t="s">
        <v>51</v>
      </c>
      <c r="B1" s="3"/>
      <c r="C1" s="45"/>
      <c r="D1" s="46"/>
      <c r="E1" s="3"/>
      <c r="F1" s="3"/>
      <c r="G1" s="3"/>
      <c r="H1" s="3"/>
      <c r="I1" s="3"/>
      <c r="J1" s="3"/>
      <c r="K1" s="3"/>
      <c r="M1" s="3"/>
      <c r="N1" s="3"/>
      <c r="O1" s="3"/>
    </row>
    <row r="2" spans="1:15" ht="15.75">
      <c r="A2" s="49" t="s">
        <v>52</v>
      </c>
      <c r="B2" s="3"/>
      <c r="C2" s="45"/>
      <c r="D2" s="46"/>
      <c r="E2" s="3"/>
      <c r="F2" s="3"/>
      <c r="G2" s="3"/>
      <c r="H2" s="3"/>
      <c r="I2" s="3"/>
      <c r="J2" s="3"/>
      <c r="K2" s="3"/>
      <c r="M2" s="3"/>
      <c r="N2" s="3"/>
      <c r="O2" s="3"/>
    </row>
    <row r="3" spans="1:15" ht="15.75">
      <c r="A3" s="50" t="s">
        <v>49</v>
      </c>
      <c r="B3" s="3"/>
      <c r="C3" s="2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C4" s="26" t="s">
        <v>0</v>
      </c>
      <c r="D4" s="4" t="s">
        <v>1</v>
      </c>
      <c r="E4" s="7" t="s">
        <v>2</v>
      </c>
      <c r="F4" s="4" t="s">
        <v>3</v>
      </c>
      <c r="G4" s="10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7" t="s">
        <v>9</v>
      </c>
      <c r="M4" s="7" t="s">
        <v>10</v>
      </c>
      <c r="N4" s="7" t="s">
        <v>50</v>
      </c>
      <c r="O4" s="4" t="s">
        <v>11</v>
      </c>
    </row>
    <row r="5" spans="1:15" ht="15.75">
      <c r="A5" s="2" t="s">
        <v>12</v>
      </c>
      <c r="B5" s="3"/>
      <c r="C5" s="22"/>
      <c r="D5" s="5"/>
      <c r="E5" s="5"/>
      <c r="F5" s="5"/>
      <c r="G5" s="3"/>
      <c r="H5" s="5"/>
      <c r="I5" s="5"/>
      <c r="J5" s="5"/>
      <c r="K5" s="5"/>
      <c r="L5" s="29"/>
      <c r="M5" s="29"/>
      <c r="N5" s="29"/>
      <c r="O5" s="5"/>
    </row>
    <row r="6" spans="2:15" s="16" customFormat="1" ht="15.75">
      <c r="B6" s="17" t="s">
        <v>13</v>
      </c>
      <c r="C6" s="23">
        <v>119513646.74</v>
      </c>
      <c r="D6" s="23">
        <f aca="true" t="shared" si="0" ref="D6:M6">+C43</f>
        <v>126690367.74</v>
      </c>
      <c r="E6" s="23">
        <f t="shared" si="0"/>
        <v>137244957.24</v>
      </c>
      <c r="F6" s="23">
        <f t="shared" si="0"/>
        <v>147616907.24</v>
      </c>
      <c r="G6" s="23">
        <f t="shared" si="0"/>
        <v>155132512.69</v>
      </c>
      <c r="H6" s="23">
        <f t="shared" si="0"/>
        <v>159701902.17</v>
      </c>
      <c r="I6" s="23">
        <f t="shared" si="0"/>
        <v>170121142.92999998</v>
      </c>
      <c r="J6" s="23">
        <f t="shared" si="0"/>
        <v>182161690.92999998</v>
      </c>
      <c r="K6" s="23">
        <f t="shared" si="0"/>
        <v>242125913.28999996</v>
      </c>
      <c r="L6" s="23">
        <f t="shared" si="0"/>
        <v>253516117.28999996</v>
      </c>
      <c r="M6" s="23">
        <f t="shared" si="0"/>
        <v>208156890.28999996</v>
      </c>
      <c r="N6" s="23">
        <v>99270417.28999996</v>
      </c>
      <c r="O6" s="23">
        <f>C6</f>
        <v>119513646.74</v>
      </c>
    </row>
    <row r="7" spans="2:15" ht="15.75">
      <c r="B7" s="2" t="s">
        <v>14</v>
      </c>
      <c r="C7" s="31">
        <f aca="true" t="shared" si="1" ref="C7:N7">SUM(C6:C6)</f>
        <v>119513646.74</v>
      </c>
      <c r="D7" s="32">
        <f t="shared" si="1"/>
        <v>126690367.74</v>
      </c>
      <c r="E7" s="32">
        <f t="shared" si="1"/>
        <v>137244957.24</v>
      </c>
      <c r="F7" s="32">
        <f t="shared" si="1"/>
        <v>147616907.24</v>
      </c>
      <c r="G7" s="32">
        <f t="shared" si="1"/>
        <v>155132512.69</v>
      </c>
      <c r="H7" s="32">
        <f t="shared" si="1"/>
        <v>159701902.17</v>
      </c>
      <c r="I7" s="32">
        <f>SUM(I6:I6)</f>
        <v>170121142.92999998</v>
      </c>
      <c r="J7" s="32">
        <f t="shared" si="1"/>
        <v>182161690.92999998</v>
      </c>
      <c r="K7" s="32">
        <f t="shared" si="1"/>
        <v>242125913.28999996</v>
      </c>
      <c r="L7" s="32">
        <f t="shared" si="1"/>
        <v>253516117.28999996</v>
      </c>
      <c r="M7" s="32">
        <f t="shared" si="1"/>
        <v>208156890.28999996</v>
      </c>
      <c r="N7" s="32">
        <f t="shared" si="1"/>
        <v>99270417.28999996</v>
      </c>
      <c r="O7" s="32">
        <f>SUM(O6:O6)</f>
        <v>119513646.74</v>
      </c>
    </row>
    <row r="8" spans="1:15" ht="15.75">
      <c r="A8" s="2" t="s">
        <v>15</v>
      </c>
      <c r="B8" s="3"/>
      <c r="C8" s="36"/>
      <c r="D8" s="29"/>
      <c r="E8" s="29"/>
      <c r="F8" s="29"/>
      <c r="G8" s="30"/>
      <c r="H8" s="29"/>
      <c r="I8" s="29"/>
      <c r="J8" s="29"/>
      <c r="K8" s="29"/>
      <c r="L8" s="29"/>
      <c r="M8" s="29"/>
      <c r="N8" s="29"/>
      <c r="O8" s="29"/>
    </row>
    <row r="9" spans="1:15" ht="15.75">
      <c r="A9" s="8" t="s">
        <v>16</v>
      </c>
      <c r="B9" s="3"/>
      <c r="C9" s="36"/>
      <c r="D9" s="29"/>
      <c r="E9" s="29"/>
      <c r="F9" s="29"/>
      <c r="G9" s="30"/>
      <c r="H9" s="29"/>
      <c r="I9" s="29"/>
      <c r="J9" s="29"/>
      <c r="K9" s="29"/>
      <c r="L9" s="29"/>
      <c r="M9" s="29"/>
      <c r="N9" s="29"/>
      <c r="O9" s="29"/>
    </row>
    <row r="10" spans="2:15" ht="15.75">
      <c r="B10" s="8" t="s">
        <v>47</v>
      </c>
      <c r="C10" s="36">
        <v>0</v>
      </c>
      <c r="D10" s="29">
        <v>0</v>
      </c>
      <c r="E10" s="36">
        <v>0</v>
      </c>
      <c r="F10" s="36">
        <v>0</v>
      </c>
      <c r="G10" s="36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f aca="true" t="shared" si="2" ref="O10:O18">SUM(C10:N10)</f>
        <v>0</v>
      </c>
    </row>
    <row r="11" spans="2:15" ht="15.75">
      <c r="B11" s="8" t="s">
        <v>46</v>
      </c>
      <c r="C11" s="36">
        <v>1681083</v>
      </c>
      <c r="D11" s="29">
        <v>1102116</v>
      </c>
      <c r="E11" s="36">
        <v>855229</v>
      </c>
      <c r="F11" s="36">
        <v>537934</v>
      </c>
      <c r="G11" s="36">
        <v>789134</v>
      </c>
      <c r="H11" s="29">
        <v>854771.76</v>
      </c>
      <c r="I11" s="36">
        <v>743197</v>
      </c>
      <c r="J11" s="29">
        <v>754820.69</v>
      </c>
      <c r="K11" s="29">
        <v>1188482</v>
      </c>
      <c r="L11" s="29">
        <v>518112</v>
      </c>
      <c r="M11" s="29">
        <v>338159</v>
      </c>
      <c r="N11" s="29">
        <v>475819</v>
      </c>
      <c r="O11" s="29">
        <f t="shared" si="2"/>
        <v>9838857.45</v>
      </c>
    </row>
    <row r="12" spans="2:15" ht="15.75">
      <c r="B12" s="8" t="s">
        <v>17</v>
      </c>
      <c r="C12" s="36">
        <v>0</v>
      </c>
      <c r="D12" s="29">
        <v>0</v>
      </c>
      <c r="E12" s="36">
        <v>0</v>
      </c>
      <c r="F12" s="36">
        <v>1617377</v>
      </c>
      <c r="G12" s="36">
        <v>0</v>
      </c>
      <c r="H12" s="29">
        <v>0</v>
      </c>
      <c r="I12" s="36">
        <v>1870480</v>
      </c>
      <c r="J12" s="29">
        <v>0</v>
      </c>
      <c r="K12" s="29">
        <v>0</v>
      </c>
      <c r="L12" s="29">
        <v>2588358</v>
      </c>
      <c r="M12" s="29">
        <v>0</v>
      </c>
      <c r="N12" s="29">
        <v>2493026</v>
      </c>
      <c r="O12" s="29">
        <f t="shared" si="2"/>
        <v>8569241</v>
      </c>
    </row>
    <row r="13" spans="2:15" ht="15.75" hidden="1">
      <c r="B13" s="8" t="s">
        <v>18</v>
      </c>
      <c r="C13" s="36"/>
      <c r="D13" s="29"/>
      <c r="E13" s="36">
        <v>0</v>
      </c>
      <c r="F13" s="36">
        <v>0</v>
      </c>
      <c r="G13" s="36">
        <v>0</v>
      </c>
      <c r="H13" s="29"/>
      <c r="I13" s="36"/>
      <c r="J13" s="39"/>
      <c r="K13" s="29">
        <v>0</v>
      </c>
      <c r="L13" s="29">
        <v>0</v>
      </c>
      <c r="M13" s="29"/>
      <c r="N13" s="29"/>
      <c r="O13" s="29">
        <f t="shared" si="2"/>
        <v>0</v>
      </c>
    </row>
    <row r="14" spans="2:15" ht="15.75">
      <c r="B14" s="8" t="s">
        <v>19</v>
      </c>
      <c r="C14" s="36">
        <v>0</v>
      </c>
      <c r="D14" s="29">
        <v>0</v>
      </c>
      <c r="E14" s="36">
        <v>0</v>
      </c>
      <c r="F14" s="36">
        <v>-37809</v>
      </c>
      <c r="G14" s="36">
        <v>0</v>
      </c>
      <c r="H14" s="29">
        <v>0</v>
      </c>
      <c r="I14" s="36">
        <v>-45045</v>
      </c>
      <c r="J14" s="29">
        <v>0</v>
      </c>
      <c r="K14" s="29">
        <v>0</v>
      </c>
      <c r="L14" s="29">
        <v>-55273</v>
      </c>
      <c r="M14" s="29">
        <v>0</v>
      </c>
      <c r="N14" s="29">
        <v>-52025</v>
      </c>
      <c r="O14" s="29">
        <f t="shared" si="2"/>
        <v>-190152</v>
      </c>
    </row>
    <row r="15" spans="2:15" ht="15.75">
      <c r="B15" s="8" t="s">
        <v>20</v>
      </c>
      <c r="C15" s="36">
        <v>0</v>
      </c>
      <c r="D15" s="29">
        <v>0</v>
      </c>
      <c r="E15" s="36">
        <v>0</v>
      </c>
      <c r="F15" s="36">
        <v>190430.45</v>
      </c>
      <c r="G15" s="36">
        <v>0</v>
      </c>
      <c r="H15" s="29">
        <v>0</v>
      </c>
      <c r="I15" s="36">
        <v>519050</v>
      </c>
      <c r="J15" s="29">
        <v>0</v>
      </c>
      <c r="K15" s="29">
        <v>0</v>
      </c>
      <c r="L15" s="29">
        <v>769329</v>
      </c>
      <c r="M15" s="29">
        <v>0</v>
      </c>
      <c r="N15" s="29">
        <v>565246.78</v>
      </c>
      <c r="O15" s="29">
        <f t="shared" si="2"/>
        <v>2044056.23</v>
      </c>
    </row>
    <row r="16" spans="2:15" ht="15.75">
      <c r="B16" s="8" t="s">
        <v>21</v>
      </c>
      <c r="C16" s="36">
        <v>0</v>
      </c>
      <c r="D16" s="29">
        <v>0</v>
      </c>
      <c r="E16" s="36">
        <v>0</v>
      </c>
      <c r="F16" s="36">
        <v>0</v>
      </c>
      <c r="G16" s="36">
        <v>0</v>
      </c>
      <c r="H16" s="29">
        <v>0</v>
      </c>
      <c r="I16" s="36">
        <v>0</v>
      </c>
      <c r="J16" s="29">
        <v>250</v>
      </c>
      <c r="K16" s="29">
        <v>0</v>
      </c>
      <c r="L16" s="29">
        <v>643</v>
      </c>
      <c r="M16" s="29">
        <v>1100</v>
      </c>
      <c r="N16" s="29">
        <v>0</v>
      </c>
      <c r="O16" s="29">
        <f t="shared" si="2"/>
        <v>1993</v>
      </c>
    </row>
    <row r="17" spans="1:15" ht="15.75">
      <c r="A17" s="28" t="s">
        <v>48</v>
      </c>
      <c r="B17" s="27"/>
      <c r="C17" s="36">
        <v>5600486</v>
      </c>
      <c r="D17" s="29">
        <v>2982297</v>
      </c>
      <c r="E17" s="36">
        <v>2421581</v>
      </c>
      <c r="F17" s="36">
        <v>1941404</v>
      </c>
      <c r="G17" s="36">
        <v>2699234</v>
      </c>
      <c r="H17" s="29">
        <v>2909295</v>
      </c>
      <c r="I17" s="36">
        <v>2671562</v>
      </c>
      <c r="J17" s="29">
        <v>2468970.67</v>
      </c>
      <c r="K17" s="29">
        <v>3855464</v>
      </c>
      <c r="L17" s="29">
        <v>2019055</v>
      </c>
      <c r="M17" s="29">
        <v>1621780</v>
      </c>
      <c r="N17" s="29">
        <v>1772263</v>
      </c>
      <c r="O17" s="29">
        <f t="shared" si="2"/>
        <v>32963391.67</v>
      </c>
    </row>
    <row r="18" spans="1:15" ht="15.75">
      <c r="A18" s="8" t="s">
        <v>22</v>
      </c>
      <c r="B18" s="3"/>
      <c r="C18" s="36">
        <v>0</v>
      </c>
      <c r="D18" s="29">
        <v>0</v>
      </c>
      <c r="E18" s="36">
        <v>0</v>
      </c>
      <c r="F18" s="36">
        <v>0</v>
      </c>
      <c r="G18" s="36">
        <v>0</v>
      </c>
      <c r="H18" s="29">
        <v>0</v>
      </c>
      <c r="I18" s="36">
        <v>0</v>
      </c>
      <c r="J18" s="35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2"/>
        <v>0</v>
      </c>
    </row>
    <row r="19" spans="1:15" ht="15.75">
      <c r="A19" s="8" t="s">
        <v>23</v>
      </c>
      <c r="B19" s="3"/>
      <c r="C19" s="36">
        <v>0</v>
      </c>
      <c r="D19" s="29">
        <v>0</v>
      </c>
      <c r="E19" s="36">
        <v>0</v>
      </c>
      <c r="F19" s="36">
        <v>0</v>
      </c>
      <c r="G19" s="36">
        <v>0</v>
      </c>
      <c r="H19" s="29">
        <v>0</v>
      </c>
      <c r="I19" s="36">
        <v>0</v>
      </c>
      <c r="J19" s="35">
        <v>0</v>
      </c>
      <c r="K19" s="29">
        <v>0</v>
      </c>
      <c r="L19" s="29">
        <v>0</v>
      </c>
      <c r="M19" s="29">
        <v>0</v>
      </c>
      <c r="N19" s="29">
        <v>0</v>
      </c>
      <c r="O19" s="29">
        <f>SUM(C19:N19)</f>
        <v>0</v>
      </c>
    </row>
    <row r="20" spans="1:15" ht="15.75">
      <c r="A20" s="8" t="s">
        <v>24</v>
      </c>
      <c r="B20" s="3"/>
      <c r="C20" s="36"/>
      <c r="D20" s="29"/>
      <c r="E20" s="36"/>
      <c r="F20" s="36">
        <v>0</v>
      </c>
      <c r="G20" s="36"/>
      <c r="H20" s="29"/>
      <c r="I20" s="29"/>
      <c r="J20" s="29"/>
      <c r="K20" s="29"/>
      <c r="L20" s="29"/>
      <c r="M20" s="29"/>
      <c r="N20" s="29"/>
      <c r="O20" s="29"/>
    </row>
    <row r="21" spans="2:15" ht="15.75">
      <c r="B21" s="8" t="s">
        <v>25</v>
      </c>
      <c r="C21" s="36">
        <v>0</v>
      </c>
      <c r="D21" s="29">
        <v>0</v>
      </c>
      <c r="E21" s="36">
        <v>0</v>
      </c>
      <c r="F21" s="36">
        <v>0</v>
      </c>
      <c r="G21" s="36">
        <v>0</v>
      </c>
      <c r="H21" s="29">
        <v>0</v>
      </c>
      <c r="I21" s="29">
        <v>0</v>
      </c>
      <c r="J21" s="29">
        <v>50000000</v>
      </c>
      <c r="K21" s="29">
        <v>0</v>
      </c>
      <c r="L21" s="29">
        <v>0</v>
      </c>
      <c r="M21" s="29">
        <v>0</v>
      </c>
      <c r="N21" s="29">
        <v>35000000</v>
      </c>
      <c r="O21" s="29">
        <f aca="true" t="shared" si="3" ref="O21:O26">SUM(C21:N21)</f>
        <v>85000000</v>
      </c>
    </row>
    <row r="22" spans="2:15" ht="15.75">
      <c r="B22" s="8" t="s">
        <v>26</v>
      </c>
      <c r="C22" s="36">
        <v>0</v>
      </c>
      <c r="D22" s="29">
        <v>403327</v>
      </c>
      <c r="E22" s="36">
        <v>432227</v>
      </c>
      <c r="F22" s="36">
        <f>389191+54712</f>
        <v>443903</v>
      </c>
      <c r="G22" s="36">
        <v>400238.23</v>
      </c>
      <c r="H22" s="29">
        <v>378420</v>
      </c>
      <c r="I22" s="36">
        <f>357147+42950</f>
        <v>400097</v>
      </c>
      <c r="J22" s="29">
        <v>452776</v>
      </c>
      <c r="K22" s="29">
        <v>496342</v>
      </c>
      <c r="L22" s="29">
        <f>497385+47838</f>
        <v>545223</v>
      </c>
      <c r="M22" s="29">
        <v>589581</v>
      </c>
      <c r="N22" s="29">
        <f>526074+22324+438662+136706</f>
        <v>1123766</v>
      </c>
      <c r="O22" s="29">
        <f t="shared" si="3"/>
        <v>5665900.23</v>
      </c>
    </row>
    <row r="23" spans="2:15" ht="15.75">
      <c r="B23" s="8" t="s">
        <v>27</v>
      </c>
      <c r="C23" s="40">
        <v>0</v>
      </c>
      <c r="D23" s="29">
        <v>0</v>
      </c>
      <c r="E23" s="36">
        <v>0</v>
      </c>
      <c r="F23" s="36">
        <v>-913</v>
      </c>
      <c r="G23" s="36">
        <v>-1814</v>
      </c>
      <c r="H23" s="29">
        <v>-42</v>
      </c>
      <c r="I23" s="29">
        <v>0</v>
      </c>
      <c r="J23" s="29">
        <v>0</v>
      </c>
      <c r="K23" s="29">
        <v>-1213</v>
      </c>
      <c r="L23" s="29">
        <v>-100</v>
      </c>
      <c r="M23" s="29">
        <v>0</v>
      </c>
      <c r="N23" s="29">
        <v>0</v>
      </c>
      <c r="O23" s="29">
        <f t="shared" si="3"/>
        <v>-4082</v>
      </c>
    </row>
    <row r="24" spans="2:15" ht="15.75">
      <c r="B24" s="8" t="s">
        <v>28</v>
      </c>
      <c r="C24" s="36">
        <v>0</v>
      </c>
      <c r="D24" s="29">
        <v>890800</v>
      </c>
      <c r="E24" s="36">
        <v>915234</v>
      </c>
      <c r="F24" s="36">
        <v>861519</v>
      </c>
      <c r="G24" s="36">
        <v>1082211</v>
      </c>
      <c r="H24" s="29">
        <v>1317023</v>
      </c>
      <c r="I24" s="29">
        <v>1128308</v>
      </c>
      <c r="J24" s="29">
        <v>729553</v>
      </c>
      <c r="K24" s="29">
        <v>338112</v>
      </c>
      <c r="L24" s="29">
        <v>1323867</v>
      </c>
      <c r="M24" s="29">
        <v>761004</v>
      </c>
      <c r="N24" s="29">
        <v>1399640</v>
      </c>
      <c r="O24" s="29">
        <f t="shared" si="3"/>
        <v>10747271</v>
      </c>
    </row>
    <row r="25" spans="2:15" ht="15.75">
      <c r="B25" s="8" t="s">
        <v>29</v>
      </c>
      <c r="C25" s="36">
        <v>0</v>
      </c>
      <c r="D25" s="36">
        <f>6678386-403327-890800</f>
        <v>5384259</v>
      </c>
      <c r="E25" s="36">
        <f>7444096-432227-915234</f>
        <v>6096635</v>
      </c>
      <c r="F25" s="36">
        <f>6979826-389191+913-861519</f>
        <v>5730029</v>
      </c>
      <c r="G25" s="36">
        <v>5333246</v>
      </c>
      <c r="H25" s="29">
        <v>4959773</v>
      </c>
      <c r="I25" s="29">
        <f>6251354-357147-1128308</f>
        <v>4765899</v>
      </c>
      <c r="J25" s="36">
        <f>6740181-452776-729553</f>
        <v>5557852</v>
      </c>
      <c r="K25" s="29">
        <v>5513017</v>
      </c>
      <c r="L25" s="29">
        <f>6271769-497385</f>
        <v>5774384</v>
      </c>
      <c r="M25" s="29">
        <v>5352494</v>
      </c>
      <c r="N25" s="29">
        <f>5573458+507141+5248110</f>
        <v>11328709</v>
      </c>
      <c r="O25" s="29">
        <f t="shared" si="3"/>
        <v>65796297</v>
      </c>
    </row>
    <row r="26" spans="2:15" ht="15.75">
      <c r="B26" s="8" t="s">
        <v>30</v>
      </c>
      <c r="C26" s="31">
        <v>0</v>
      </c>
      <c r="D26" s="32">
        <v>0</v>
      </c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7">
        <v>0</v>
      </c>
      <c r="K26" s="37">
        <v>0</v>
      </c>
      <c r="L26" s="37">
        <v>0</v>
      </c>
      <c r="M26" s="32"/>
      <c r="N26" s="32"/>
      <c r="O26" s="32">
        <f t="shared" si="3"/>
        <v>0</v>
      </c>
    </row>
    <row r="27" spans="2:15" ht="15.75">
      <c r="B27" s="2" t="s">
        <v>31</v>
      </c>
      <c r="C27" s="31">
        <f aca="true" t="shared" si="4" ref="C27:J27">SUM(C21:C26)</f>
        <v>0</v>
      </c>
      <c r="D27" s="32">
        <f t="shared" si="4"/>
        <v>6678386</v>
      </c>
      <c r="E27" s="32">
        <f>SUM(E21:E25)</f>
        <v>7444096</v>
      </c>
      <c r="F27" s="32">
        <f>SUM(F21:F25)</f>
        <v>7034538</v>
      </c>
      <c r="G27" s="32">
        <f t="shared" si="4"/>
        <v>6813881.23</v>
      </c>
      <c r="H27" s="32">
        <f t="shared" si="4"/>
        <v>6655174</v>
      </c>
      <c r="I27" s="32">
        <f>SUM(I21:I26)</f>
        <v>6294304</v>
      </c>
      <c r="J27" s="32">
        <f t="shared" si="4"/>
        <v>56740181</v>
      </c>
      <c r="K27" s="32">
        <f>SUM(K21:K26)</f>
        <v>6346258</v>
      </c>
      <c r="L27" s="32">
        <f>SUM(L21:L26)</f>
        <v>7643374</v>
      </c>
      <c r="M27" s="32">
        <f>SUM(M21:M26)</f>
        <v>6703079</v>
      </c>
      <c r="N27" s="32">
        <f>SUM(N21:N26)</f>
        <v>48852115</v>
      </c>
      <c r="O27" s="32">
        <f>SUM(O21:O26)</f>
        <v>167205386.23000002</v>
      </c>
    </row>
    <row r="28" spans="2:15" s="15" customFormat="1" ht="15.75">
      <c r="B28" s="18" t="s">
        <v>32</v>
      </c>
      <c r="C28" s="31">
        <f aca="true" t="shared" si="5" ref="C28:N28">SUM(C10:C26)</f>
        <v>7281569</v>
      </c>
      <c r="D28" s="32">
        <f t="shared" si="5"/>
        <v>10762799</v>
      </c>
      <c r="E28" s="32">
        <f>SUM(E10:E25)</f>
        <v>10720906</v>
      </c>
      <c r="F28" s="32">
        <f>SUM(F10:F25)</f>
        <v>11283874.45</v>
      </c>
      <c r="G28" s="32">
        <f t="shared" si="5"/>
        <v>10302249.23</v>
      </c>
      <c r="H28" s="32">
        <f t="shared" si="5"/>
        <v>10419240.76</v>
      </c>
      <c r="I28" s="32">
        <f>SUM(I10:I26)</f>
        <v>12053548</v>
      </c>
      <c r="J28" s="32">
        <f>SUM(J10:J25)</f>
        <v>59964222.36</v>
      </c>
      <c r="K28" s="32">
        <f>SUM(K10:K26)</f>
        <v>11390204</v>
      </c>
      <c r="L28" s="32">
        <f>SUM(L10:L26)</f>
        <v>13483598</v>
      </c>
      <c r="M28" s="32">
        <f t="shared" si="5"/>
        <v>8664118</v>
      </c>
      <c r="N28" s="32">
        <f t="shared" si="5"/>
        <v>54106444.78</v>
      </c>
      <c r="O28" s="32">
        <f>SUM(O10:O26)</f>
        <v>220432773.57999998</v>
      </c>
    </row>
    <row r="29" spans="1:15" ht="15.75">
      <c r="A29" s="2" t="s">
        <v>33</v>
      </c>
      <c r="B29" s="3"/>
      <c r="C29" s="22"/>
      <c r="D29" s="5"/>
      <c r="E29" s="5"/>
      <c r="F29" s="5"/>
      <c r="G29" s="11"/>
      <c r="H29" s="5"/>
      <c r="I29" s="5"/>
      <c r="J29" s="5"/>
      <c r="K29" s="5"/>
      <c r="L29" s="29"/>
      <c r="M29" s="29"/>
      <c r="N29" s="29"/>
      <c r="O29" s="29"/>
    </row>
    <row r="30" spans="2:15" ht="15.75">
      <c r="B30" s="8" t="s">
        <v>34</v>
      </c>
      <c r="C30" s="22">
        <v>104848</v>
      </c>
      <c r="D30" s="40">
        <v>70169</v>
      </c>
      <c r="E30" s="40">
        <v>348956</v>
      </c>
      <c r="F30" s="40">
        <v>0</v>
      </c>
      <c r="G30" s="40">
        <v>5549158.75</v>
      </c>
      <c r="H30" s="40">
        <v>0</v>
      </c>
      <c r="I30" s="40">
        <v>13000</v>
      </c>
      <c r="J30" s="40">
        <v>0</v>
      </c>
      <c r="K30" s="40">
        <v>0</v>
      </c>
      <c r="L30" s="40">
        <v>0</v>
      </c>
      <c r="M30" s="29">
        <v>1546632</v>
      </c>
      <c r="N30" s="29">
        <v>13000</v>
      </c>
      <c r="O30" s="29">
        <f>SUM(C30:N30)</f>
        <v>7645763.75</v>
      </c>
    </row>
    <row r="31" spans="2:15" ht="15.75">
      <c r="B31" s="8" t="s">
        <v>35</v>
      </c>
      <c r="C31" s="40">
        <v>0</v>
      </c>
      <c r="D31" s="40">
        <v>0</v>
      </c>
      <c r="E31" s="40">
        <v>0</v>
      </c>
      <c r="F31" s="40">
        <v>3768269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58842825</v>
      </c>
      <c r="M31" s="29">
        <v>0</v>
      </c>
      <c r="N31" s="29">
        <v>0</v>
      </c>
      <c r="O31" s="29">
        <f>SUM(C31:N31)</f>
        <v>62611094</v>
      </c>
    </row>
    <row r="32" spans="2:15" ht="15.75">
      <c r="B32" s="8" t="s">
        <v>30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29">
        <v>0</v>
      </c>
      <c r="N32" s="29">
        <v>0</v>
      </c>
      <c r="O32" s="29">
        <f>SUM(C32:N32)</f>
        <v>0</v>
      </c>
    </row>
    <row r="33" spans="2:15" ht="15.75">
      <c r="B33" s="8" t="s">
        <v>36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29">
        <v>0</v>
      </c>
      <c r="N33" s="29">
        <v>7080353</v>
      </c>
      <c r="O33" s="29">
        <f>SUM(C33:N33)</f>
        <v>7080353</v>
      </c>
    </row>
    <row r="34" spans="2:15" ht="15.75">
      <c r="B34" s="8" t="s">
        <v>37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29"/>
      <c r="N34" s="29"/>
      <c r="O34" s="29"/>
    </row>
    <row r="35" spans="2:15" s="20" customFormat="1" ht="15.75">
      <c r="B35" s="21" t="s">
        <v>38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3">
        <v>0</v>
      </c>
      <c r="N35" s="33">
        <v>0</v>
      </c>
      <c r="O35" s="33">
        <f>SUM(C35:N35)</f>
        <v>0</v>
      </c>
    </row>
    <row r="36" spans="2:15" ht="15.75">
      <c r="B36" s="2" t="s">
        <v>43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34">
        <v>0</v>
      </c>
      <c r="N36" s="33">
        <v>0</v>
      </c>
      <c r="O36" s="33">
        <f>SUM(C36:N36)</f>
        <v>0</v>
      </c>
    </row>
    <row r="37" spans="2:15" ht="15.75">
      <c r="B37" s="8" t="s">
        <v>45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29">
        <v>116003959</v>
      </c>
      <c r="N37" s="33">
        <v>0</v>
      </c>
      <c r="O37" s="33">
        <f>SUM(C37:N37)</f>
        <v>116003959</v>
      </c>
    </row>
    <row r="38" spans="2:15" ht="15.75">
      <c r="B38" s="2" t="s">
        <v>44</v>
      </c>
      <c r="C38" s="40">
        <v>0</v>
      </c>
      <c r="D38" s="43">
        <v>138040.5</v>
      </c>
      <c r="E38" s="43">
        <v>0</v>
      </c>
      <c r="F38" s="43">
        <v>0</v>
      </c>
      <c r="G38" s="43">
        <v>183701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37">
        <v>0</v>
      </c>
      <c r="N38" s="32">
        <v>0</v>
      </c>
      <c r="O38" s="33">
        <f>SUM(C38:N38)</f>
        <v>321741.5</v>
      </c>
    </row>
    <row r="39" spans="2:15" ht="15.75">
      <c r="B39" s="8" t="s">
        <v>39</v>
      </c>
      <c r="C39" s="42">
        <f>SUM(C35:C38)</f>
        <v>0</v>
      </c>
      <c r="D39" s="32">
        <f>SUM(D35:D38)</f>
        <v>138040.5</v>
      </c>
      <c r="E39" s="32">
        <f>SUM(E35:E38)</f>
        <v>0</v>
      </c>
      <c r="F39" s="32">
        <f>SUM(F35:F38)</f>
        <v>0</v>
      </c>
      <c r="G39" s="38">
        <f aca="true" t="shared" si="6" ref="G39:N39">SUM(G35:G38)</f>
        <v>183701</v>
      </c>
      <c r="H39" s="38">
        <f t="shared" si="6"/>
        <v>0</v>
      </c>
      <c r="I39" s="38">
        <f>SUM(I35:I38)</f>
        <v>0</v>
      </c>
      <c r="J39" s="38">
        <f>SUM(J35:J38)</f>
        <v>0</v>
      </c>
      <c r="K39" s="38">
        <f>SUM(K35:K38)</f>
        <v>0</v>
      </c>
      <c r="L39" s="38">
        <f>SUM(L35:L38)</f>
        <v>0</v>
      </c>
      <c r="M39" s="32">
        <f t="shared" si="6"/>
        <v>116003959</v>
      </c>
      <c r="N39" s="32">
        <f t="shared" si="6"/>
        <v>0</v>
      </c>
      <c r="O39" s="38">
        <f>SUM(O35:O38)</f>
        <v>116325700.5</v>
      </c>
    </row>
    <row r="40" spans="2:15" s="15" customFormat="1" ht="15.75">
      <c r="B40" s="19" t="s">
        <v>40</v>
      </c>
      <c r="C40" s="31">
        <f>SUM(C30:C38)</f>
        <v>104848</v>
      </c>
      <c r="D40" s="32">
        <f>SUM(D30:D38)</f>
        <v>208209.5</v>
      </c>
      <c r="E40" s="6">
        <f>SUM(E30:E38)</f>
        <v>348956</v>
      </c>
      <c r="F40" s="6">
        <f>SUM(F30:F38)</f>
        <v>3768269</v>
      </c>
      <c r="G40" s="32">
        <f aca="true" t="shared" si="7" ref="G40:N40">SUM(G30:G38)</f>
        <v>5732859.75</v>
      </c>
      <c r="H40" s="32">
        <f t="shared" si="7"/>
        <v>0</v>
      </c>
      <c r="I40" s="32">
        <f>SUM(I30:I38)</f>
        <v>13000</v>
      </c>
      <c r="J40" s="32">
        <f t="shared" si="7"/>
        <v>0</v>
      </c>
      <c r="K40" s="32">
        <f t="shared" si="7"/>
        <v>0</v>
      </c>
      <c r="L40" s="32">
        <f>SUM(L30:L38)</f>
        <v>58842825</v>
      </c>
      <c r="M40" s="32">
        <f t="shared" si="7"/>
        <v>117550591</v>
      </c>
      <c r="N40" s="32">
        <f t="shared" si="7"/>
        <v>7093353</v>
      </c>
      <c r="O40" s="32">
        <f>SUM(O30:O38)</f>
        <v>193662911.25</v>
      </c>
    </row>
    <row r="41" spans="1:15" ht="6" customHeight="1">
      <c r="A41" s="3"/>
      <c r="B41" s="3"/>
      <c r="C41" s="22"/>
      <c r="D41" s="5"/>
      <c r="E41" s="5"/>
      <c r="F41" s="5"/>
      <c r="G41" s="11"/>
      <c r="H41" s="12">
        <f>H7+H28-H40</f>
        <v>170121142.92999998</v>
      </c>
      <c r="I41" s="12">
        <f>I7+I28-I40</f>
        <v>182161690.92999998</v>
      </c>
      <c r="J41" s="13">
        <f>J7+J28-J40</f>
        <v>242125913.28999996</v>
      </c>
      <c r="K41" s="14">
        <f>K7+K28-K40</f>
        <v>253516117.28999996</v>
      </c>
      <c r="L41" s="29"/>
      <c r="M41" s="29"/>
      <c r="N41" s="29"/>
      <c r="O41" s="41"/>
    </row>
    <row r="42" spans="1:15" ht="15.75">
      <c r="A42" s="2" t="s">
        <v>41</v>
      </c>
      <c r="B42" s="3"/>
      <c r="C42" s="22"/>
      <c r="D42" s="5"/>
      <c r="E42" s="5"/>
      <c r="F42" s="5"/>
      <c r="G42" s="11"/>
      <c r="H42" s="5"/>
      <c r="I42" s="5"/>
      <c r="J42" s="5"/>
      <c r="K42" s="5"/>
      <c r="L42" s="29"/>
      <c r="M42" s="29"/>
      <c r="N42" s="29"/>
      <c r="O42" s="29"/>
    </row>
    <row r="43" spans="2:15" ht="15.75">
      <c r="B43" s="8" t="s">
        <v>13</v>
      </c>
      <c r="C43" s="31">
        <f>+C7+C28-C40</f>
        <v>126690367.74</v>
      </c>
      <c r="D43" s="32">
        <f>+D7+D28-D40</f>
        <v>137244957.24</v>
      </c>
      <c r="E43" s="31">
        <f>+E7+E28-E40</f>
        <v>147616907.24</v>
      </c>
      <c r="F43" s="31">
        <f>+F7+F28-F40</f>
        <v>155132512.69</v>
      </c>
      <c r="G43" s="32">
        <f>+G6+G28-G40</f>
        <v>159701902.17</v>
      </c>
      <c r="H43" s="32">
        <f>SUM(H6+H28-H40)</f>
        <v>170121142.92999998</v>
      </c>
      <c r="I43" s="32">
        <f>I6+I28-I40</f>
        <v>182161690.92999998</v>
      </c>
      <c r="J43" s="32">
        <f>+J6+J28-J40</f>
        <v>242125913.28999996</v>
      </c>
      <c r="K43" s="32">
        <f>+K6+K28-K40</f>
        <v>253516117.28999996</v>
      </c>
      <c r="L43" s="32">
        <f>SUM(L6+L28-L40)</f>
        <v>208156890.28999996</v>
      </c>
      <c r="M43" s="32">
        <f>SUM(M6+M28-M40)</f>
        <v>99270417.28999996</v>
      </c>
      <c r="N43" s="31">
        <f>SUM(N6+N28-N40)</f>
        <v>146283509.06999996</v>
      </c>
      <c r="O43" s="32">
        <f>+O7+O28-O40</f>
        <v>146283509.07</v>
      </c>
    </row>
    <row r="44" spans="1:15" ht="16.5" thickBot="1">
      <c r="A44" s="2" t="s">
        <v>42</v>
      </c>
      <c r="B44" s="3"/>
      <c r="C44" s="47">
        <f aca="true" t="shared" si="8" ref="C44:M44">SUM(C43:C43)</f>
        <v>126690367.74</v>
      </c>
      <c r="D44" s="48">
        <f t="shared" si="8"/>
        <v>137244957.24</v>
      </c>
      <c r="E44" s="48">
        <f t="shared" si="8"/>
        <v>147616907.24</v>
      </c>
      <c r="F44" s="48">
        <f t="shared" si="8"/>
        <v>155132512.69</v>
      </c>
      <c r="G44" s="48">
        <f t="shared" si="8"/>
        <v>159701902.17</v>
      </c>
      <c r="H44" s="48">
        <f t="shared" si="8"/>
        <v>170121142.92999998</v>
      </c>
      <c r="I44" s="48">
        <f>SUM(I43:I43)</f>
        <v>182161690.92999998</v>
      </c>
      <c r="J44" s="48">
        <f t="shared" si="8"/>
        <v>242125913.28999996</v>
      </c>
      <c r="K44" s="48">
        <f t="shared" si="8"/>
        <v>253516117.28999996</v>
      </c>
      <c r="L44" s="48">
        <f>SUM(L43:L43)</f>
        <v>208156890.28999996</v>
      </c>
      <c r="M44" s="48">
        <f t="shared" si="8"/>
        <v>99270417.28999996</v>
      </c>
      <c r="N44" s="47">
        <f>SUM(N43:N43)</f>
        <v>146283509.06999996</v>
      </c>
      <c r="O44" s="48">
        <f>SUM(O43:O43)</f>
        <v>146283509.07</v>
      </c>
    </row>
    <row r="45" spans="1:15" ht="16.5" thickTop="1">
      <c r="A45" s="2"/>
      <c r="C45" s="9"/>
      <c r="D45" s="1"/>
      <c r="E45" s="1"/>
      <c r="F45" s="1"/>
      <c r="H45" s="1"/>
      <c r="I45" s="1"/>
      <c r="J45" s="44"/>
      <c r="K45" s="44"/>
      <c r="L45" s="44"/>
      <c r="M45" s="1"/>
      <c r="N45" s="44"/>
      <c r="O45" s="1"/>
    </row>
    <row r="46" spans="3:15" ht="15.75">
      <c r="C46" s="9"/>
      <c r="D46" s="1"/>
      <c r="E46" s="1"/>
      <c r="F46" s="1"/>
      <c r="H46" s="1"/>
      <c r="I46" s="1"/>
      <c r="J46" s="1"/>
      <c r="K46" s="1"/>
      <c r="L46" s="1"/>
      <c r="M46" s="1"/>
      <c r="N46" s="29"/>
      <c r="O46" s="1"/>
    </row>
    <row r="47" spans="3:15" ht="15.75">
      <c r="C47" s="9"/>
      <c r="D47" s="1"/>
      <c r="E47" s="1"/>
      <c r="F47" s="1"/>
      <c r="H47" s="1"/>
      <c r="I47" s="1"/>
      <c r="J47" s="1"/>
      <c r="K47" s="1"/>
      <c r="L47" s="1"/>
      <c r="M47" s="1"/>
      <c r="N47" s="29"/>
      <c r="O47" s="1"/>
    </row>
    <row r="48" spans="3:15" ht="15.75">
      <c r="C48" s="9"/>
      <c r="D48" s="1"/>
      <c r="E48" s="1"/>
      <c r="F48" s="1"/>
      <c r="H48" s="1"/>
      <c r="I48" s="1"/>
      <c r="J48" s="1"/>
      <c r="K48" s="1"/>
      <c r="L48" s="1"/>
      <c r="M48" s="1"/>
      <c r="N48" s="29"/>
      <c r="O48" s="1"/>
    </row>
    <row r="49" spans="3:15" ht="15.75">
      <c r="C49" s="9"/>
      <c r="D49" s="1"/>
      <c r="E49" s="1"/>
      <c r="F49" s="1"/>
      <c r="H49" s="1"/>
      <c r="I49" s="1"/>
      <c r="J49" s="1"/>
      <c r="K49" s="1"/>
      <c r="L49" s="1"/>
      <c r="M49" s="1"/>
      <c r="N49" s="29"/>
      <c r="O49" s="1"/>
    </row>
    <row r="50" ht="15.75">
      <c r="C50" s="9"/>
    </row>
    <row r="51" ht="15.75">
      <c r="C51" s="9"/>
    </row>
    <row r="52" ht="15.75">
      <c r="C52" s="9"/>
    </row>
  </sheetData>
  <printOptions horizontalCentered="1"/>
  <pageMargins left="0" right="0" top="0.75" bottom="0.43" header="0" footer="0.17"/>
  <pageSetup horizontalDpi="600" verticalDpi="600" orientation="landscape" scale="72" r:id="rId1"/>
  <headerFooter alignWithMargins="0">
    <oddFooter>&amp;R&amp;"CG Times,Regular"&amp;8&amp;D 
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TRUST ACCOUNTING, OPERATIONS DI</dc:creator>
  <cp:keywords/>
  <dc:description/>
  <cp:lastModifiedBy>Cecelia Rieb</cp:lastModifiedBy>
  <cp:lastPrinted>2008-03-03T20:23:33Z</cp:lastPrinted>
  <dcterms:created xsi:type="dcterms:W3CDTF">1997-08-15T18:05:00Z</dcterms:created>
  <dcterms:modified xsi:type="dcterms:W3CDTF">2008-03-03T20:24:02Z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