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1530" windowWidth="12885" windowHeight="5865" tabRatio="865" activeTab="0"/>
  </bookViews>
  <sheets>
    <sheet name="FY 2006 TABLE 15" sheetId="1" r:id="rId1"/>
    <sheet name="Fiscal Year 2006 Worksheet" sheetId="2" r:id="rId2"/>
    <sheet name="Fiscal Year 2007 Worksheet" sheetId="3" r:id="rId3"/>
    <sheet name="Fiscal Year 2008 Worksheet" sheetId="4" r:id="rId4"/>
    <sheet name="Division Source" sheetId="5" state="hidden" r:id="rId5"/>
    <sheet name="Source Data" sheetId="6" state="hidden" r:id="rId6"/>
  </sheets>
  <definedNames>
    <definedName name="Comparison" hidden="1">{"'do017lst'!$A$1:$D$267"}</definedName>
    <definedName name="HTML_Cntrl" hidden="1">{"'do017lst'!$A$1:$D$267"}</definedName>
    <definedName name="HTML_CodePage" hidden="1">1252</definedName>
    <definedName name="HTML_Control" localSheetId="1" hidden="1">{"'do017lst'!$A$1:$D$267"}</definedName>
    <definedName name="HTML_Control" localSheetId="5"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_xlnm.Print_Area" localSheetId="1">'Fiscal Year 2006 Worksheet'!$A$1:$H$52</definedName>
    <definedName name="_xlnm.Print_Area" localSheetId="2">'Fiscal Year 2007 Worksheet'!$A$1:$H$52</definedName>
    <definedName name="_xlnm.Print_Area" localSheetId="3">'Fiscal Year 2008 Worksheet'!$A$1:$H$52</definedName>
    <definedName name="_xlnm.Print_Area" localSheetId="0">'FY 2006 TABLE 15'!$A$1:$M$157</definedName>
    <definedName name="_xlnm.Print_Titles" localSheetId="0">'FY 2006 TABLE 15'!$1:$9</definedName>
  </definedNames>
  <calcPr calcMode="manual" fullCalcOnLoad="1"/>
</workbook>
</file>

<file path=xl/comments2.xml><?xml version="1.0" encoding="utf-8"?>
<comments xmlns="http://schemas.openxmlformats.org/spreadsheetml/2006/main">
  <authors>
    <author>Brian K. Logwood</author>
  </authors>
  <commentList>
    <comment ref="A8" authorId="0">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 9700</t>
        </r>
      </text>
    </comment>
    <comment ref="A14" authorId="0">
      <text>
        <r>
          <rPr>
            <b/>
            <u val="single"/>
            <sz val="11"/>
            <rFont val="Tahoma"/>
            <family val="2"/>
          </rPr>
          <t xml:space="preserve">Excludes the following revenue source codes: </t>
        </r>
        <r>
          <rPr>
            <b/>
            <sz val="11"/>
            <rFont val="Tahoma"/>
            <family val="2"/>
          </rPr>
          <t xml:space="preserve">
</t>
        </r>
        <r>
          <rPr>
            <sz val="11"/>
            <rFont val="Tahoma"/>
            <family val="2"/>
          </rPr>
          <t>At-Risk Four-Year Olds (240281)
Special Education Hospitals, Clinics and Detention Homes (240220)
State Sales Tax (240308 and 240312, which are included below)
Special Education  in Jails (240295)
Also excludes expenditures reported as Inter-Agency Fund Transfer - Transfer to Regional Program (Function 67300 - Object 9700).  This exclusion is based on these State funds being "passed-through" the fiscal agent's budget to a regional program.  This amount is also deducted from "Total Expenditures for Operations."</t>
        </r>
      </text>
    </comment>
    <comment ref="A31" authorId="0">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Even Start  - Title I, Part B (84213)
Head Start (93600)
</t>
        </r>
      </text>
    </comment>
  </commentList>
</comments>
</file>

<file path=xl/comments3.xml><?xml version="1.0" encoding="utf-8"?>
<comments xmlns="http://schemas.openxmlformats.org/spreadsheetml/2006/main">
  <authors>
    <author>Marcy Cotov</author>
    <author>Brian K. Logwood</author>
  </authors>
  <commentList>
    <comment ref="F8" authorId="0">
      <text>
        <r>
          <rPr>
            <sz val="11"/>
            <rFont val="Tahoma"/>
            <family val="2"/>
          </rPr>
          <t>Key in estimated data into yellow shaded cells only.  All other cells will calculate for you.</t>
        </r>
      </text>
    </comment>
    <comment ref="A14" authorId="1">
      <text>
        <r>
          <rPr>
            <b/>
            <u val="single"/>
            <sz val="11"/>
            <rFont val="Tahoma"/>
            <family val="2"/>
          </rPr>
          <t xml:space="preserve">Excludes the following revenue source codes: </t>
        </r>
        <r>
          <rPr>
            <b/>
            <sz val="11"/>
            <rFont val="Tahoma"/>
            <family val="2"/>
          </rPr>
          <t xml:space="preserve">
</t>
        </r>
        <r>
          <rPr>
            <sz val="11"/>
            <rFont val="Tahoma"/>
            <family val="2"/>
          </rPr>
          <t>At-Risk Four-Year Olds (240281)
Special Education Hospitals, Clinics and Detention Homes (240220)
State Sales Tax (240308 and 240312, which are included below)
Special Educatioin in Jails(240295)
Also excludes expenditures reported as Inter-Agency Fund Transfer - Transfer to Regional Program (Function 67300 - Object 9700).  This exclusion is based on these State funds being "passed-through" the fiscal agent's budget to a regional program.  This amount is also deducted from "Total Expenditures for Operations."</t>
        </r>
      </text>
    </comment>
    <comment ref="A8" authorId="1">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 9700</t>
        </r>
      </text>
    </comment>
    <comment ref="A31" authorId="1">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Even Start  - Title I, Part B (84213)
Head Start (93600)
</t>
        </r>
      </text>
    </comment>
  </commentList>
</comments>
</file>

<file path=xl/comments4.xml><?xml version="1.0" encoding="utf-8"?>
<comments xmlns="http://schemas.openxmlformats.org/spreadsheetml/2006/main">
  <authors>
    <author>Marcy Cotov</author>
    <author>Brian K. Logwood</author>
  </authors>
  <commentList>
    <comment ref="F8" authorId="0">
      <text>
        <r>
          <rPr>
            <sz val="11"/>
            <rFont val="Tahoma"/>
            <family val="2"/>
          </rPr>
          <t>Key in estimated data into yellow shaded cells only.  All other cells will calculate for you.</t>
        </r>
      </text>
    </comment>
    <comment ref="A14" authorId="1">
      <text>
        <r>
          <rPr>
            <b/>
            <u val="single"/>
            <sz val="11"/>
            <rFont val="Tahoma"/>
            <family val="2"/>
          </rPr>
          <t xml:space="preserve">Excludes the following revenue source codes: </t>
        </r>
        <r>
          <rPr>
            <b/>
            <sz val="11"/>
            <rFont val="Tahoma"/>
            <family val="2"/>
          </rPr>
          <t xml:space="preserve">
</t>
        </r>
        <r>
          <rPr>
            <sz val="11"/>
            <rFont val="Tahoma"/>
            <family val="2"/>
          </rPr>
          <t>At-Risk Four-Year Olds (240281)
Special Education Hospitals, Clinics and Detention Homes (240220)
State Sales Tax (240308 and 240312, which are included below)
Special Education in Jails(240295)
Also excludes expenditures reported as Inter-Agency Fund Transfer - Transfer to Regional Program (Function 67300 - Object 9700).  This exclusion is based on these State funds being "passed-through" the fiscal agent's budget to a regional program.  This amount is also deducted from "Total Expenditures for Operations."</t>
        </r>
      </text>
    </comment>
    <comment ref="A8" authorId="1">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 9700</t>
        </r>
      </text>
    </comment>
    <comment ref="A31" authorId="1">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Even Start  - Title I, Part B (84213)
Head Start (93600)
</t>
        </r>
      </text>
    </comment>
  </commentList>
</comments>
</file>

<file path=xl/sharedStrings.xml><?xml version="1.0" encoding="utf-8"?>
<sst xmlns="http://schemas.openxmlformats.org/spreadsheetml/2006/main" count="711" uniqueCount="643">
  <si>
    <t>Div Num</t>
  </si>
  <si>
    <t>Division</t>
  </si>
  <si>
    <t>2b.  Plus the sum of all Beginning-Year Balances from State funds:</t>
  </si>
  <si>
    <t>2c.  Less the sum of all End-Of-Year Balances from State funds:</t>
  </si>
  <si>
    <t>2e.  Total State Expenditures for Operations:</t>
  </si>
  <si>
    <t>2f.  State Per Pupil Amount:</t>
  </si>
  <si>
    <t>3b.  State Sales Tax Per Pupil Amount</t>
  </si>
  <si>
    <t>4b.  Plus the sum of all Beginning-Year Balances from Federal funds:</t>
  </si>
  <si>
    <t>4c.  Less the sum of all End-Of-Year Balances from Federal funds:</t>
  </si>
  <si>
    <t>6a.  Total Expenditures for Operations:</t>
  </si>
  <si>
    <t>6b.  Total Per Pupil Amount:</t>
  </si>
  <si>
    <t>&lt;SELECT DIVISION&gt;</t>
  </si>
  <si>
    <t>001 - ACCOMACK</t>
  </si>
  <si>
    <t>002 - ALBEMARLE</t>
  </si>
  <si>
    <t>004 - AMELIA</t>
  </si>
  <si>
    <t>005 - AMHERST</t>
  </si>
  <si>
    <t>006 - APPOMATTOX</t>
  </si>
  <si>
    <t>007 - ARLINGTON</t>
  </si>
  <si>
    <t>008 - AUGUSTA</t>
  </si>
  <si>
    <t>009 - BATH</t>
  </si>
  <si>
    <t>011 - BLAND</t>
  </si>
  <si>
    <t>012 - BOTETOURT</t>
  </si>
  <si>
    <t>013 - BRUNSWICK</t>
  </si>
  <si>
    <t>014 - BUCHANAN</t>
  </si>
  <si>
    <t>015 - BUCKINGHAM</t>
  </si>
  <si>
    <t>016 - CAMPBELL</t>
  </si>
  <si>
    <t>017 - CAROLINE</t>
  </si>
  <si>
    <t>018 - CARROLL</t>
  </si>
  <si>
    <t>019 - CHARLES CITY COUNTY</t>
  </si>
  <si>
    <t>020 - CHARLOTTE</t>
  </si>
  <si>
    <t>021 - CHESTERFIELD</t>
  </si>
  <si>
    <t>022 - CLARKE</t>
  </si>
  <si>
    <t>023 - CRAIG</t>
  </si>
  <si>
    <t>024 - CULPEPER</t>
  </si>
  <si>
    <t>025 - CUMBERLAND</t>
  </si>
  <si>
    <t>026 - DICKENSON</t>
  </si>
  <si>
    <t>027 - DINWIDDIE</t>
  </si>
  <si>
    <t>028 - ESSEX</t>
  </si>
  <si>
    <t>030 - FAUQUIER</t>
  </si>
  <si>
    <t>031 - FLOYD</t>
  </si>
  <si>
    <t>032 - FLUVANNA</t>
  </si>
  <si>
    <t>033 - FRANKLIN</t>
  </si>
  <si>
    <t>034 - FREDERICK</t>
  </si>
  <si>
    <t>035 - GILES</t>
  </si>
  <si>
    <t>036 - GLOUCESTER</t>
  </si>
  <si>
    <t>037 - GOOCHLAND</t>
  </si>
  <si>
    <t>038 - GRAYSON</t>
  </si>
  <si>
    <t>039 - GREENE</t>
  </si>
  <si>
    <t>041 - HALIFAX</t>
  </si>
  <si>
    <t>042 - HANOVER</t>
  </si>
  <si>
    <t>043 - HENRICO</t>
  </si>
  <si>
    <t>044 - HENRY</t>
  </si>
  <si>
    <t>045 - HIGHLAND</t>
  </si>
  <si>
    <t>046 - ISLE OF WIGHT</t>
  </si>
  <si>
    <t>048 - KING GEORGE</t>
  </si>
  <si>
    <t>049 - KING AND QUEEN</t>
  </si>
  <si>
    <t>050 - KING WILLIAM</t>
  </si>
  <si>
    <t>051 - LANCASTER</t>
  </si>
  <si>
    <t>052 - LEE</t>
  </si>
  <si>
    <t>053 - LOUDOUN</t>
  </si>
  <si>
    <t>054 - LOUISA</t>
  </si>
  <si>
    <t>055 - LUNENBURG</t>
  </si>
  <si>
    <t>056 - MADISON</t>
  </si>
  <si>
    <t>057 - MATHEWS</t>
  </si>
  <si>
    <t>058 - MECKLENBURG</t>
  </si>
  <si>
    <t>059 - MIDDLESEX</t>
  </si>
  <si>
    <t>060 - MONTGOMERY</t>
  </si>
  <si>
    <t>062 - NELSON</t>
  </si>
  <si>
    <t>063 - NEW KENT</t>
  </si>
  <si>
    <t>065 - NORTHAMPTON</t>
  </si>
  <si>
    <t>066 - NORTHUMBERLAND</t>
  </si>
  <si>
    <t>067 - NOTTOWAY</t>
  </si>
  <si>
    <t>068 - ORANGE</t>
  </si>
  <si>
    <t>069 - PAGE</t>
  </si>
  <si>
    <t>070 - PATRICK</t>
  </si>
  <si>
    <t>071 - PITTSYLVANIA</t>
  </si>
  <si>
    <t>072 - POWHATAN</t>
  </si>
  <si>
    <t>073 - PRINCE EDWARD</t>
  </si>
  <si>
    <t>074 - PRINCE GEORGE</t>
  </si>
  <si>
    <t>075 - PRINCE WILLIAM</t>
  </si>
  <si>
    <t>077 - PULASKI</t>
  </si>
  <si>
    <t>078 - RAPPAHANNOCK</t>
  </si>
  <si>
    <t>079 - RICHMOND</t>
  </si>
  <si>
    <t>080 - ROANOKE</t>
  </si>
  <si>
    <t>081 - ROCKBRIDGE</t>
  </si>
  <si>
    <t>082 - ROCKINGHAM</t>
  </si>
  <si>
    <t>083 - RUSSELL</t>
  </si>
  <si>
    <t>084 - SCOTT</t>
  </si>
  <si>
    <t>085 - SHENANDOAH</t>
  </si>
  <si>
    <t>086 - SMYTH</t>
  </si>
  <si>
    <t>087 - SOUTHAMPTON</t>
  </si>
  <si>
    <t>088 - SPOTSYLVANIA</t>
  </si>
  <si>
    <t>089 - STAFFORD</t>
  </si>
  <si>
    <t>090 - SURRY</t>
  </si>
  <si>
    <t>091 - SUSSEX</t>
  </si>
  <si>
    <t>092 - TAZEWELL</t>
  </si>
  <si>
    <t>093 - WARREN</t>
  </si>
  <si>
    <t>094 - WASHINGTON</t>
  </si>
  <si>
    <t>095 - WESTMORELAND</t>
  </si>
  <si>
    <t>096 - WISE</t>
  </si>
  <si>
    <t>097 - WYTHE</t>
  </si>
  <si>
    <t>098 - YORK</t>
  </si>
  <si>
    <t>101 - ALEXANDRIA CITY</t>
  </si>
  <si>
    <t>102 - BRISTOL CITY</t>
  </si>
  <si>
    <t>103 - BUENA VISTA CITY</t>
  </si>
  <si>
    <t>104 - CHARLOTTESVILLE CITY</t>
  </si>
  <si>
    <t>106 - COLONIAL HEIGHTS CITY</t>
  </si>
  <si>
    <t>107 - COVINGTON CITY</t>
  </si>
  <si>
    <t>108 - DANVILLE CITY</t>
  </si>
  <si>
    <t>109 - FALLS CHURCH CITY</t>
  </si>
  <si>
    <t>110 - FREDERICKSBURG CITY</t>
  </si>
  <si>
    <t>111 - GALAX CITY</t>
  </si>
  <si>
    <t>112 - HAMPTON CITY</t>
  </si>
  <si>
    <t>113 - HARRISONBURG CITY</t>
  </si>
  <si>
    <t>114 - HOPEWELL CITY</t>
  </si>
  <si>
    <t>115 - LYNCHBURG CITY</t>
  </si>
  <si>
    <t>116 - MARTINSVILLE CITY</t>
  </si>
  <si>
    <t>117 - NEWPORT NEWS CITY</t>
  </si>
  <si>
    <t>118 - NORFOLK CITY</t>
  </si>
  <si>
    <t>119 - NORTON CITY</t>
  </si>
  <si>
    <t>120 - PETERSBURG CITY</t>
  </si>
  <si>
    <t>121 - PORTSMOUTH CITY</t>
  </si>
  <si>
    <t>122 - RADFORD CITY</t>
  </si>
  <si>
    <t>123 - RICHMOND CITY</t>
  </si>
  <si>
    <t>124 - ROANOKE CITY</t>
  </si>
  <si>
    <t>126 - STAUNTON CITY</t>
  </si>
  <si>
    <t>127 - SUFFOLK CITY</t>
  </si>
  <si>
    <t>128 - VIRGINIA BEACH CITY</t>
  </si>
  <si>
    <t>130 - WAYNESBORO CITY</t>
  </si>
  <si>
    <t>132 - WINCHESTER CITY</t>
  </si>
  <si>
    <t>134 - FAIRFAX CITY</t>
  </si>
  <si>
    <t>135 - FRANKLIN CITY</t>
  </si>
  <si>
    <t>136 - CHESAPEAKE CITY</t>
  </si>
  <si>
    <t>137 - LEXINGTON CITY</t>
  </si>
  <si>
    <t>139 - SALEM CITY</t>
  </si>
  <si>
    <t>142 - POQUOSON CITY</t>
  </si>
  <si>
    <t>143 - MANASSAS CITY</t>
  </si>
  <si>
    <t>144 - MANASSAS PARK CITY</t>
  </si>
  <si>
    <t>202 - COLONIAL BEACH</t>
  </si>
  <si>
    <t>207 - WEST POINT</t>
  </si>
  <si>
    <t>SUPERINTENDENT'S ANNUAL REPORT FOR VIRGINIA</t>
  </si>
  <si>
    <t>5b.  Local Per Pupil Amount:</t>
  </si>
  <si>
    <t>End-of-Year</t>
  </si>
  <si>
    <t>ADM for</t>
  </si>
  <si>
    <t>State Retail Sales</t>
  </si>
  <si>
    <t>Determining</t>
  </si>
  <si>
    <t>State</t>
  </si>
  <si>
    <t>Total</t>
  </si>
  <si>
    <t>Cost Per</t>
  </si>
  <si>
    <t>Per</t>
  </si>
  <si>
    <t>Expenditures for</t>
  </si>
  <si>
    <t>Per Pupil</t>
  </si>
  <si>
    <t>Amount</t>
  </si>
  <si>
    <t>Pupil</t>
  </si>
  <si>
    <t>COUNTIES</t>
  </si>
  <si>
    <t>Albemarle</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</si>
  <si>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</si>
  <si>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</si>
  <si>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</si>
  <si>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</si>
  <si>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</si>
  <si>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</si>
  <si>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</si>
  <si>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</si>
  <si>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</si>
  <si>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</si>
  <si>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</si>
  <si>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</si>
  <si>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</si>
  <si>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</si>
  <si>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</si>
  <si>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</si>
  <si>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</si>
  <si>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</si>
  <si>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</si>
  <si>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</si>
  <si>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</si>
  <si>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</si>
  <si>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</si>
  <si>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</si>
  <si>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</si>
  <si>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</si>
  <si>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</si>
  <si>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</si>
  <si>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</si>
  <si>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</si>
  <si>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</si>
  <si>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</si>
  <si>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</si>
  <si>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</si>
  <si>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</si>
  <si>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</si>
  <si>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</si>
  <si>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</si>
  <si>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</si>
  <si>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</si>
  <si>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&amp;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</si>
  <si>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</si>
  <si>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</si>
  <si>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</si>
  <si>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</si>
  <si>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</si>
  <si>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</si>
  <si>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</si>
  <si>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</si>
  <si>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</si>
  <si>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</si>
  <si>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</si>
  <si>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</si>
  <si>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</si>
  <si>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</si>
  <si>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</si>
  <si>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</si>
  <si>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</si>
  <si>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</si>
  <si>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</si>
  <si>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</si>
  <si>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</si>
  <si>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</si>
  <si>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</si>
  <si>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</si>
  <si>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</si>
  <si>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</si>
  <si>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</si>
  <si>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</si>
  <si>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</si>
  <si>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</si>
  <si>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</si>
  <si>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</si>
  <si>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</si>
  <si>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</si>
  <si>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</si>
  <si>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</si>
  <si>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</si>
  <si>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</si>
  <si>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</si>
  <si>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</si>
  <si>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</si>
  <si>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</si>
  <si>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</si>
  <si>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</si>
  <si>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</si>
  <si>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</si>
  <si>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</si>
  <si>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CITIES</t>
  </si>
  <si>
    <t>Alexandria</t>
  </si>
  <si>
    <t>Bristol</t>
  </si>
  <si>
    <t>Buena Vista</t>
  </si>
  <si>
    <t>Charlottesville</t>
  </si>
  <si>
    <t>Chesapeake</t>
  </si>
  <si>
    <t>Covington</t>
  </si>
  <si>
    <t>Danville</t>
  </si>
  <si>
    <t>Falls Church</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</si>
  <si>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</si>
  <si>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</si>
  <si>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</si>
  <si>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</si>
  <si>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</si>
  <si>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</si>
  <si>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</si>
  <si>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</si>
  <si>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</si>
  <si>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</si>
  <si>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</si>
  <si>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</si>
  <si>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</si>
  <si>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</si>
  <si>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</si>
  <si>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</si>
  <si>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Salem</t>
  </si>
  <si>
    <t>Staunton</t>
  </si>
  <si>
    <t>Suffolk</t>
  </si>
  <si>
    <t>Waynesboro</t>
  </si>
  <si>
    <t>Winchester</t>
  </si>
  <si>
    <t>TOWNS</t>
  </si>
  <si>
    <t>Colonial Beach</t>
  </si>
  <si>
    <t>West Point</t>
  </si>
  <si>
    <t>Colonial Heights</t>
  </si>
  <si>
    <t>Fredericksburg</t>
  </si>
  <si>
    <t>Virginia Beach</t>
  </si>
  <si>
    <t>003 - ALLEGHANY</t>
  </si>
  <si>
    <t xml:space="preserve">Table 15 of the Superintendent's Annual Report for Virginia </t>
  </si>
  <si>
    <t>Accomack</t>
  </si>
  <si>
    <t>EOY ADM</t>
  </si>
  <si>
    <t>5a.  Total Local Expenditures for Operations</t>
  </si>
  <si>
    <t>7.  End-Of-Year Average Daily Membership</t>
  </si>
  <si>
    <t>Alleghany</t>
  </si>
  <si>
    <t>School Division</t>
  </si>
  <si>
    <t>DIV NUM</t>
  </si>
  <si>
    <t>DIVISION</t>
  </si>
  <si>
    <t>State Expenditures</t>
  </si>
  <si>
    <t>State PPA</t>
  </si>
  <si>
    <t>Federal Expenditures</t>
  </si>
  <si>
    <t>Federal PPA</t>
  </si>
  <si>
    <t>Local Expenditures</t>
  </si>
  <si>
    <t>Local PPA</t>
  </si>
  <si>
    <t>Total Expenditures</t>
  </si>
  <si>
    <t>Total PPA</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</si>
  <si>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</si>
  <si>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</si>
  <si>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</si>
  <si>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</si>
  <si>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</si>
  <si>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</si>
  <si>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</si>
  <si>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</si>
  <si>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</si>
  <si>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</si>
  <si>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</si>
  <si>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</si>
  <si>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</si>
  <si>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</si>
  <si>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</si>
  <si>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</si>
  <si>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</si>
  <si>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</si>
  <si>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</si>
  <si>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</si>
  <si>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</si>
  <si>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</si>
  <si>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</si>
  <si>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</si>
  <si>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</si>
  <si>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</si>
  <si>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</si>
  <si>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</si>
  <si>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</si>
  <si>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</si>
  <si>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</si>
  <si>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</si>
  <si>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</si>
  <si>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</si>
  <si>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</si>
  <si>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</si>
  <si>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</si>
  <si>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</si>
  <si>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</si>
  <si>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</si>
  <si>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</si>
  <si>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</si>
  <si>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</si>
  <si>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</si>
  <si>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</si>
  <si>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</si>
  <si>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</si>
  <si>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GEORGE</t>
  </si>
  <si>
    <t>KING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</si>
  <si>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</si>
  <si>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</si>
  <si>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</si>
  <si>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</si>
  <si>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</si>
  <si>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</si>
  <si>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</si>
  <si>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</si>
  <si>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</si>
  <si>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</si>
  <si>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</si>
  <si>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</si>
  <si>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</si>
  <si>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</si>
  <si>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</si>
  <si>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</si>
  <si>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</si>
  <si>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</si>
  <si>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</si>
  <si>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</si>
  <si>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</si>
  <si>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</si>
  <si>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</si>
  <si>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</si>
  <si>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</si>
  <si>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</si>
  <si>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</si>
  <si>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</si>
  <si>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</si>
  <si>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</si>
  <si>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</si>
  <si>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</si>
  <si>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</si>
  <si>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</si>
  <si>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</si>
  <si>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</si>
  <si>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</si>
  <si>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</si>
  <si>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</si>
  <si>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</si>
  <si>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</si>
  <si>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</si>
  <si>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</si>
  <si>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</si>
  <si>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</si>
  <si>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</si>
  <si>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</si>
  <si>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</si>
  <si>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</si>
  <si>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</si>
  <si>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</si>
  <si>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</si>
  <si>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</si>
  <si>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</si>
  <si>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</si>
  <si>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</si>
  <si>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</si>
  <si>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</si>
  <si>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</si>
  <si>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</si>
  <si>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</si>
  <si>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</si>
  <si>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</si>
  <si>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</si>
  <si>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</si>
  <si>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</si>
  <si>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</si>
  <si>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</si>
  <si>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</si>
  <si>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</si>
  <si>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</si>
  <si>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</si>
  <si>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</si>
  <si>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</si>
  <si>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</si>
  <si>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</si>
  <si>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</si>
  <si>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 CITY</t>
  </si>
  <si>
    <t>LEXINGTON</t>
  </si>
  <si>
    <t>EMPORIA</t>
  </si>
  <si>
    <t>SALEM</t>
  </si>
  <si>
    <t>BEDFORD CITY</t>
  </si>
  <si>
    <t>POQUOSON</t>
  </si>
  <si>
    <t>MANASSAS CITY</t>
  </si>
  <si>
    <t>MANASSAS PARK</t>
  </si>
  <si>
    <t>COLONIAL BEACH</t>
  </si>
  <si>
    <t>WEST POINT</t>
  </si>
  <si>
    <t>138 - EMPORIA CITY</t>
  </si>
  <si>
    <t>140 - BEFORD CITY</t>
  </si>
  <si>
    <t>1c.  Total expenditures for operations:</t>
  </si>
  <si>
    <t>4f.  Federal Per Pupil Amount:</t>
  </si>
  <si>
    <t>4e.  Total Federal Expenditures for Operations:</t>
  </si>
  <si>
    <r>
      <t xml:space="preserve">2a.  Less State Revenues: </t>
    </r>
    <r>
      <rPr>
        <sz val="12"/>
        <color indexed="10"/>
        <rFont val="Arial"/>
        <family val="2"/>
      </rPr>
      <t xml:space="preserve"> </t>
    </r>
    <r>
      <rPr>
        <sz val="10"/>
        <color indexed="10"/>
        <rFont val="Arial"/>
        <family val="2"/>
      </rPr>
      <t>(see cell comment)</t>
    </r>
  </si>
  <si>
    <r>
      <t xml:space="preserve">4a.  Less Federal Revenues:  </t>
    </r>
    <r>
      <rPr>
        <sz val="10"/>
        <color indexed="10"/>
        <rFont val="Arial"/>
        <family val="2"/>
      </rPr>
      <t>(see cell comment)</t>
    </r>
  </si>
  <si>
    <r>
      <t xml:space="preserve">1a.  Expenditures for operations: </t>
    </r>
    <r>
      <rPr>
        <sz val="12"/>
        <color indexed="10"/>
        <rFont val="Arial"/>
        <family val="2"/>
      </rPr>
      <t xml:space="preserve"> </t>
    </r>
    <r>
      <rPr>
        <sz val="10"/>
        <color indexed="10"/>
        <rFont val="Arial"/>
        <family val="2"/>
      </rPr>
      <t>(see cell comment)</t>
    </r>
  </si>
  <si>
    <r>
      <t>1</t>
    </r>
    <r>
      <rPr>
        <sz val="10"/>
        <rFont val="Arial"/>
        <family val="2"/>
      </rPr>
      <t xml:space="preserve">  Operations include regular day school, school food services, summer school, adult education, and other education, but do not include pre-kindergarten,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t>
    </r>
  </si>
  <si>
    <t>TABLE 15 METHODOLOGY - FISCAL YEAR 2007 ESTIMATE</t>
  </si>
  <si>
    <t>131 - WILLIAMSBURG CITY</t>
  </si>
  <si>
    <t>Div</t>
  </si>
  <si>
    <t>State Rev</t>
  </si>
  <si>
    <t>S - BOY</t>
  </si>
  <si>
    <t>S - EOY</t>
  </si>
  <si>
    <t>S - Capital</t>
  </si>
  <si>
    <t>Exp Deduct</t>
  </si>
  <si>
    <t>Total State</t>
  </si>
  <si>
    <t>Sales Tax</t>
  </si>
  <si>
    <t>Federal</t>
  </si>
  <si>
    <t>F - BOY</t>
  </si>
  <si>
    <t>F - EOY</t>
  </si>
  <si>
    <t>F - Capital</t>
  </si>
  <si>
    <t>Total Federal</t>
  </si>
  <si>
    <t>Local</t>
  </si>
  <si>
    <t>Local Tuition Deduct</t>
  </si>
  <si>
    <t>Expenditures</t>
  </si>
  <si>
    <t xml:space="preserve">Grand </t>
  </si>
  <si>
    <t>Sales Tax FY 2007</t>
  </si>
  <si>
    <t>Check T-15 State</t>
  </si>
  <si>
    <t>Check T-15 PPA State</t>
  </si>
  <si>
    <t>Check T-15 Federal</t>
  </si>
  <si>
    <t>Check T-15 PPA Federal</t>
  </si>
  <si>
    <t>Check T-15 Local</t>
  </si>
  <si>
    <t>Check T-15 PPA Local</t>
  </si>
  <si>
    <t>Check T-15 Total</t>
  </si>
  <si>
    <t>Check T-15 PPA Total</t>
  </si>
  <si>
    <t xml:space="preserve"> ACCOMACK</t>
  </si>
  <si>
    <t xml:space="preserve"> ALBEMARLE</t>
  </si>
  <si>
    <t xml:space="preserve"> ALLEGHANY</t>
  </si>
  <si>
    <t xml:space="preserve"> AMELIA</t>
  </si>
  <si>
    <t xml:space="preserve"> AMHERST</t>
  </si>
  <si>
    <t xml:space="preserve"> APPOMATTOX</t>
  </si>
  <si>
    <t xml:space="preserve"> ARLINGTON</t>
  </si>
  <si>
    <t xml:space="preserve"> AUGUSTA</t>
  </si>
  <si>
    <t xml:space="preserve"> BATH</t>
  </si>
  <si>
    <t xml:space="preserve"> BLAND</t>
  </si>
  <si>
    <t xml:space="preserve"> BOTETOURT</t>
  </si>
  <si>
    <t xml:space="preserve"> BRUNSWICK</t>
  </si>
  <si>
    <t xml:space="preserve"> BUCHANAN</t>
  </si>
  <si>
    <t xml:space="preserve"> BUCKINGHAM</t>
  </si>
  <si>
    <t xml:space="preserve"> CAMPBELL</t>
  </si>
  <si>
    <t xml:space="preserve"> CAROLINE</t>
  </si>
  <si>
    <t xml:space="preserve"> CARROLL</t>
  </si>
  <si>
    <t xml:space="preserve"> CHARLES CITY COUNTY</t>
  </si>
  <si>
    <t xml:space="preserve"> CHARLOTTE</t>
  </si>
  <si>
    <t xml:space="preserve"> CHESTERFIELD</t>
  </si>
  <si>
    <t xml:space="preserve"> CLARKE</t>
  </si>
  <si>
    <t xml:space="preserve"> CRAIG</t>
  </si>
  <si>
    <t xml:space="preserve"> CULPEPER</t>
  </si>
  <si>
    <t xml:space="preserve"> CUMBERLAND</t>
  </si>
  <si>
    <t xml:space="preserve"> DICKENSON</t>
  </si>
  <si>
    <t xml:space="preserve"> DINWIDDIE</t>
  </si>
  <si>
    <t xml:space="preserve"> ESSEX</t>
  </si>
  <si>
    <t xml:space="preserve"> FAUQUIER</t>
  </si>
  <si>
    <t xml:space="preserve"> FLOYD</t>
  </si>
  <si>
    <t xml:space="preserve"> FLUVANNA</t>
  </si>
  <si>
    <t xml:space="preserve"> FRANKLIN</t>
  </si>
  <si>
    <t xml:space="preserve"> FREDERICK</t>
  </si>
  <si>
    <t xml:space="preserve"> GILES</t>
  </si>
  <si>
    <t xml:space="preserve"> GLOUCESTER</t>
  </si>
  <si>
    <t xml:space="preserve"> GOOCHLAND</t>
  </si>
  <si>
    <t xml:space="preserve"> GRAYSON</t>
  </si>
  <si>
    <t xml:space="preserve"> GREENE</t>
  </si>
  <si>
    <t xml:space="preserve"> HALIFAX</t>
  </si>
  <si>
    <t xml:space="preserve"> HANOVER</t>
  </si>
  <si>
    <t xml:space="preserve"> HENRICO</t>
  </si>
  <si>
    <t xml:space="preserve"> HENRY</t>
  </si>
  <si>
    <t xml:space="preserve"> HIGHLAND</t>
  </si>
  <si>
    <t xml:space="preserve"> ISLE OF WIGHT</t>
  </si>
  <si>
    <t xml:space="preserve"> KING GEORGE</t>
  </si>
  <si>
    <t xml:space="preserve"> KING AND QUEEN</t>
  </si>
  <si>
    <t xml:space="preserve"> KING WILLIAM</t>
  </si>
  <si>
    <t xml:space="preserve"> LANCASTER</t>
  </si>
  <si>
    <t xml:space="preserve"> LEE</t>
  </si>
  <si>
    <t xml:space="preserve"> LOUDOUN</t>
  </si>
  <si>
    <t xml:space="preserve"> LOUISA</t>
  </si>
  <si>
    <t xml:space="preserve"> LUNENBURG</t>
  </si>
  <si>
    <t xml:space="preserve"> MADISON</t>
  </si>
  <si>
    <t xml:space="preserve"> MATHEWS</t>
  </si>
  <si>
    <t xml:space="preserve"> MECKLENBURG</t>
  </si>
  <si>
    <t xml:space="preserve"> MIDDLESEX</t>
  </si>
  <si>
    <t xml:space="preserve"> MONTGOMERY</t>
  </si>
  <si>
    <t xml:space="preserve"> NELSON</t>
  </si>
  <si>
    <t xml:space="preserve"> NEW KENT</t>
  </si>
  <si>
    <t xml:space="preserve"> NORTHAMPTON</t>
  </si>
  <si>
    <t xml:space="preserve"> NORTHUMBERLAND</t>
  </si>
  <si>
    <t xml:space="preserve"> NOTTOWAY</t>
  </si>
  <si>
    <t xml:space="preserve"> ORANGE</t>
  </si>
  <si>
    <t xml:space="preserve"> PAGE</t>
  </si>
  <si>
    <t xml:space="preserve"> PATRICK</t>
  </si>
  <si>
    <t xml:space="preserve"> PITTSYLVANIA</t>
  </si>
  <si>
    <t xml:space="preserve"> POWHATAN</t>
  </si>
  <si>
    <t xml:space="preserve"> PRINCE EDWARD</t>
  </si>
  <si>
    <t xml:space="preserve"> PRINCE GEORGE</t>
  </si>
  <si>
    <t xml:space="preserve"> PRINCE WILLIAM</t>
  </si>
  <si>
    <t xml:space="preserve"> PULASKI</t>
  </si>
  <si>
    <t xml:space="preserve"> RAPPAHANNOCK</t>
  </si>
  <si>
    <t xml:space="preserve"> RICHMOND</t>
  </si>
  <si>
    <t xml:space="preserve"> ROANOKE</t>
  </si>
  <si>
    <t xml:space="preserve"> ROCKBRIDGE</t>
  </si>
  <si>
    <t xml:space="preserve"> ROCKINGHAM</t>
  </si>
  <si>
    <t xml:space="preserve"> RUSSELL</t>
  </si>
  <si>
    <t xml:space="preserve"> SCOTT</t>
  </si>
  <si>
    <t xml:space="preserve"> SHENANDOAH</t>
  </si>
  <si>
    <t xml:space="preserve"> SMYTH</t>
  </si>
  <si>
    <t xml:space="preserve"> SOUTHAMPTON</t>
  </si>
  <si>
    <t xml:space="preserve"> SPOTSYLVANIA</t>
  </si>
  <si>
    <t xml:space="preserve"> STAFFORD</t>
  </si>
  <si>
    <t xml:space="preserve"> SURRY</t>
  </si>
  <si>
    <t xml:space="preserve"> SUSSEX</t>
  </si>
  <si>
    <t xml:space="preserve"> TAZEWELL</t>
  </si>
  <si>
    <t xml:space="preserve"> WARREN</t>
  </si>
  <si>
    <t xml:space="preserve"> WASHINGTON</t>
  </si>
  <si>
    <t xml:space="preserve"> WESTMORELAND</t>
  </si>
  <si>
    <t xml:space="preserve"> WISE</t>
  </si>
  <si>
    <t xml:space="preserve"> WYTHE</t>
  </si>
  <si>
    <t xml:space="preserve"> YORK</t>
  </si>
  <si>
    <t xml:space="preserve"> ALEXANDRIA CITY</t>
  </si>
  <si>
    <t xml:space="preserve"> BRISTOL CITY</t>
  </si>
  <si>
    <t xml:space="preserve"> BUENA VISTA CITY</t>
  </si>
  <si>
    <t xml:space="preserve"> CHARLOTTESVILLE CITY</t>
  </si>
  <si>
    <t xml:space="preserve"> COLONIAL HEIGHTS CITY</t>
  </si>
  <si>
    <t xml:space="preserve"> COVINGTON CITY</t>
  </si>
  <si>
    <t xml:space="preserve"> DANVILLE CITY</t>
  </si>
  <si>
    <t xml:space="preserve"> FALLS CHURCH CITY</t>
  </si>
  <si>
    <t xml:space="preserve"> FREDERICKSBURG CITY</t>
  </si>
  <si>
    <t xml:space="preserve"> GALAX CITY</t>
  </si>
  <si>
    <t xml:space="preserve"> HAMPTON CITY</t>
  </si>
  <si>
    <t xml:space="preserve"> HARRISONBURG CITY</t>
  </si>
  <si>
    <t xml:space="preserve"> HOPEWELL CITY</t>
  </si>
  <si>
    <t xml:space="preserve"> LYNCHBURG CITY</t>
  </si>
  <si>
    <t xml:space="preserve"> MARTINSVILLE CITY</t>
  </si>
  <si>
    <t xml:space="preserve"> NEWPORT NEWS CITY</t>
  </si>
  <si>
    <t xml:space="preserve"> NORFOLK CITY</t>
  </si>
  <si>
    <t xml:space="preserve"> NORTON CITY</t>
  </si>
  <si>
    <t xml:space="preserve"> PETERSBURG CITY</t>
  </si>
  <si>
    <t xml:space="preserve"> PORTSMOUTH CITY</t>
  </si>
  <si>
    <t xml:space="preserve"> RADFORD CITY</t>
  </si>
  <si>
    <t xml:space="preserve"> RICHMOND CITY</t>
  </si>
  <si>
    <t xml:space="preserve"> ROANOKE CITY</t>
  </si>
  <si>
    <t xml:space="preserve"> STAUNTON CITY</t>
  </si>
  <si>
    <t xml:space="preserve"> SUFFOLK CITY</t>
  </si>
  <si>
    <t xml:space="preserve"> VIRGINIA BEACH CITY</t>
  </si>
  <si>
    <t xml:space="preserve"> WAYNESBORO CITY</t>
  </si>
  <si>
    <t xml:space="preserve"> WILLIAMSBURG CITY</t>
  </si>
  <si>
    <t xml:space="preserve"> WINCHESTER CITY</t>
  </si>
  <si>
    <t xml:space="preserve"> FAIRFAX CITY</t>
  </si>
  <si>
    <t xml:space="preserve"> FRANKLIN CITY</t>
  </si>
  <si>
    <t xml:space="preserve"> CHESAPEAKE CITY</t>
  </si>
  <si>
    <t xml:space="preserve"> LEXINGTON CITY</t>
  </si>
  <si>
    <t xml:space="preserve"> EMPORIA CITY</t>
  </si>
  <si>
    <t xml:space="preserve"> SALEM CITY</t>
  </si>
  <si>
    <t xml:space="preserve"> BEFORD CITY</t>
  </si>
  <si>
    <t xml:space="preserve"> POQUOSON CITY</t>
  </si>
  <si>
    <t xml:space="preserve"> MANASSAS CITY</t>
  </si>
  <si>
    <t xml:space="preserve"> MANASSAS PARK CITY</t>
  </si>
  <si>
    <t xml:space="preserve"> COLONIAL BEACH</t>
  </si>
  <si>
    <t xml:space="preserve"> WEST POINT</t>
  </si>
  <si>
    <t>Projections based on Governor's Caboose Budget (FY06) and Introduced Budget (FY07)</t>
  </si>
  <si>
    <r>
      <t xml:space="preserve">Pupil </t>
    </r>
    <r>
      <rPr>
        <vertAlign val="superscript"/>
        <sz val="9"/>
        <rFont val="Arial"/>
        <family val="2"/>
      </rPr>
      <t>2</t>
    </r>
  </si>
  <si>
    <r>
      <t xml:space="preserve">Local </t>
    </r>
    <r>
      <rPr>
        <b/>
        <vertAlign val="superscript"/>
        <sz val="9"/>
        <color indexed="12"/>
        <rFont val="Arial"/>
        <family val="2"/>
      </rPr>
      <t>3</t>
    </r>
  </si>
  <si>
    <r>
      <t>2</t>
    </r>
    <r>
      <rPr>
        <sz val="10"/>
        <rFont val="Arial"/>
        <family val="2"/>
      </rPr>
      <t xml:space="preserve">  The Average Daily Membership (ADM) calculated at the end of the school year includes the ADM of pupils served in the school division and the ADM of resident pupils for whom tuition is paid to another school division, regional special education program, or private school.</t>
    </r>
  </si>
  <si>
    <r>
      <t>4</t>
    </r>
    <r>
      <rPr>
        <sz val="10"/>
        <rFont val="Arial"/>
        <family val="2"/>
      </rPr>
      <t xml:space="preserve">  Sales Tax amounts are as reported on the Annual School Report and include both the one percent and one-eighth percent.</t>
    </r>
  </si>
  <si>
    <r>
      <t xml:space="preserve">And Use Tax </t>
    </r>
    <r>
      <rPr>
        <b/>
        <vertAlign val="superscript"/>
        <sz val="9"/>
        <color indexed="16"/>
        <rFont val="Arial"/>
        <family val="2"/>
      </rPr>
      <t>4</t>
    </r>
  </si>
  <si>
    <r>
      <t>5</t>
    </r>
    <r>
      <rPr>
        <sz val="10"/>
        <rFont val="Arial"/>
        <family val="2"/>
      </rPr>
      <t xml:space="preserve">  Support by fund source may not equal total expenditures due to rounding.</t>
    </r>
  </si>
  <si>
    <r>
      <t xml:space="preserve">Expenditure </t>
    </r>
    <r>
      <rPr>
        <vertAlign val="superscript"/>
        <sz val="9"/>
        <rFont val="Arial"/>
        <family val="2"/>
      </rPr>
      <t>5</t>
    </r>
  </si>
  <si>
    <r>
      <t xml:space="preserve">Operations </t>
    </r>
    <r>
      <rPr>
        <vertAlign val="superscript"/>
        <sz val="9"/>
        <rFont val="Arial"/>
        <family val="2"/>
      </rPr>
      <t>3</t>
    </r>
  </si>
  <si>
    <r>
      <t xml:space="preserve">1a.  Expenditures for operations: </t>
    </r>
    <r>
      <rPr>
        <sz val="12"/>
        <color indexed="10"/>
        <rFont val="Arial"/>
        <family val="2"/>
      </rPr>
      <t xml:space="preserve"> (see cell comment)</t>
    </r>
  </si>
  <si>
    <t>3a.  Less State Sales Tax Revenues (revenues 240308 and 240312):</t>
  </si>
  <si>
    <r>
      <t xml:space="preserve">Sources of Financial Support for Expenditures, Total Expenditures for Operations </t>
    </r>
    <r>
      <rPr>
        <b/>
        <vertAlign val="superscript"/>
        <sz val="9"/>
        <rFont val="Arial"/>
        <family val="2"/>
      </rPr>
      <t>1</t>
    </r>
    <r>
      <rPr>
        <b/>
        <sz val="9"/>
        <rFont val="Arial"/>
        <family val="2"/>
      </rPr>
      <t xml:space="preserve"> and Total Per Pupil Expenditures for Operations</t>
    </r>
  </si>
  <si>
    <t>Fiscal Year 2006</t>
  </si>
  <si>
    <t>TABLE 15 METHODOLOGY - FISCAL YEAR 2006</t>
  </si>
  <si>
    <t>TABLE 15 METHODOLOGY - FISCAL YEAR 2008 ESTIMATE</t>
  </si>
  <si>
    <t>Sales Tax FY 2008</t>
  </si>
  <si>
    <t xml:space="preserve">  (See Attachment D, Chart of Accounts, for 2005-2006 ASRFIN explanations)</t>
  </si>
  <si>
    <t xml:space="preserve">1b.  Less tuition from another county or city (revenue 1901010 and 1901020): </t>
  </si>
  <si>
    <t>2d.  Less total State funds used for capital expenditures and</t>
  </si>
  <si>
    <r>
      <t xml:space="preserve">Bedford </t>
    </r>
    <r>
      <rPr>
        <vertAlign val="superscript"/>
        <sz val="9"/>
        <rFont val="Arial"/>
        <family val="2"/>
      </rPr>
      <t>6</t>
    </r>
  </si>
  <si>
    <r>
      <t xml:space="preserve">Fairfax </t>
    </r>
    <r>
      <rPr>
        <vertAlign val="superscript"/>
        <sz val="9"/>
        <rFont val="Arial"/>
        <family val="2"/>
      </rPr>
      <t>6</t>
    </r>
  </si>
  <si>
    <r>
      <t xml:space="preserve">Greensville </t>
    </r>
    <r>
      <rPr>
        <vertAlign val="superscript"/>
        <sz val="9"/>
        <rFont val="Arial"/>
        <family val="2"/>
      </rPr>
      <t>6</t>
    </r>
  </si>
  <si>
    <r>
      <t xml:space="preserve">James City </t>
    </r>
    <r>
      <rPr>
        <vertAlign val="superscript"/>
        <sz val="9"/>
        <rFont val="Arial"/>
        <family val="2"/>
      </rPr>
      <t>6</t>
    </r>
  </si>
  <si>
    <t>040 - GREENSVILLE</t>
  </si>
  <si>
    <t>010 - BEDFORD</t>
  </si>
  <si>
    <t xml:space="preserve"> BEDFORD</t>
  </si>
  <si>
    <t>4d.  Less total Federal funds used for capital expenditures (Schedule G of ASRFIN):</t>
  </si>
  <si>
    <r>
      <t xml:space="preserve">State </t>
    </r>
    <r>
      <rPr>
        <b/>
        <vertAlign val="superscript"/>
        <sz val="9"/>
        <rFont val="Arial"/>
        <family val="2"/>
      </rPr>
      <t>7</t>
    </r>
  </si>
  <si>
    <t xml:space="preserve"> FAIRFAX</t>
  </si>
  <si>
    <t>029 - FAIRFAX</t>
  </si>
  <si>
    <t xml:space="preserve"> GREENSVILLE</t>
  </si>
  <si>
    <t xml:space="preserve"> JAMES CITY</t>
  </si>
  <si>
    <t>047 - JAMES CITY</t>
  </si>
  <si>
    <r>
      <t>3</t>
    </r>
    <r>
      <rPr>
        <sz val="10"/>
        <rFont val="Arial"/>
        <family val="2"/>
      </rPr>
      <t xml:space="preserve">  Expenditures exclude tuition payments (revenue source codes 1901010 and 1901020) received from other LEAs.</t>
    </r>
  </si>
  <si>
    <r>
      <t xml:space="preserve">Williamsburg </t>
    </r>
    <r>
      <rPr>
        <vertAlign val="superscript"/>
        <sz val="9"/>
        <rFont val="Arial"/>
        <family val="2"/>
      </rPr>
      <t>6</t>
    </r>
  </si>
  <si>
    <r>
      <t xml:space="preserve">Emporia </t>
    </r>
    <r>
      <rPr>
        <vertAlign val="superscript"/>
        <sz val="9"/>
        <rFont val="Arial"/>
        <family val="2"/>
      </rPr>
      <t>6</t>
    </r>
  </si>
  <si>
    <r>
      <t xml:space="preserve">6 </t>
    </r>
    <r>
      <rPr>
        <sz val="10"/>
        <rFont val="Arial"/>
        <family val="2"/>
      </rPr>
      <t>Certain federal grant revenues are reported only by the following fiscal agent school divisions: Bedford County, fiscal agent for Bedford City; Fairfax County, fiscal agent for Fairfax City; Greensville County, fiscal agent for Emporia; and Williamsburg, fiscal agent for James City County.</t>
    </r>
  </si>
  <si>
    <r>
      <t>7</t>
    </r>
    <r>
      <rPr>
        <sz val="10"/>
        <rFont val="Arial"/>
        <family val="2"/>
      </rPr>
      <t xml:space="preserve">  State level Per Pupil amounts are calculated based on state level totals.  For example: Local state level 'Per Pupil' Amount = state level 'Local Amount' divided by the state level 'End-of-Year ADM for determining Cost Per Pupil'. </t>
    </r>
  </si>
  <si>
    <t xml:space="preserve"> </t>
  </si>
  <si>
    <t xml:space="preserve"> Debt Service (Schedule G of ASRFIN):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</si>
</sst>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quot;$&quot;* #,##0_);_(&quot;$&quot;* \(#,##0\);_(&quot;$&quot;* &quot;-&quot;??_);_(@_)"/>
    <numFmt numFmtId="166" formatCode="mmmm\ d\,\ yyyy"/>
    <numFmt numFmtId="167" formatCode="dd\-mmm\-yy"/>
    <numFmt numFmtId="168" formatCode="\(000\)\ 000\-0000"/>
    <numFmt numFmtId="169" formatCode="_(* #,##0_);_(* \(#,##0\);_(* &quot;-&quot;??_);_(@_)"/>
    <numFmt numFmtId="170" formatCode="[&lt;=9999999]###\-####;\(###\)\ ###\-####"/>
    <numFmt numFmtId="171" formatCode="_(* #,##0.0_);_(* \(#,##0.0\);_(* &quot;-&quot;??_);_(@_)"/>
    <numFmt numFmtId="172" formatCode="_(&quot;$&quot;* #,##0.0_);_(&quot;$&quot;* \(#,##0.0\);_(&quot;$&quot;* &quot;-&quot;??_);_(@_)"/>
    <numFmt numFmtId="173" formatCode="mmm\-d\-yy\-_ h\-mm"/>
    <numFmt numFmtId="174" formatCode="_(* #,##0.0_);_(* \(#,##0.0\);_(* &quot;-&quot;?_);_(@_)"/>
    <numFmt numFmtId="175" formatCode="0.0%"/>
    <numFmt numFmtId="176" formatCode="0.000%"/>
    <numFmt numFmtId="177" formatCode="0.0000%"/>
    <numFmt numFmtId="178" formatCode="0.0"/>
    <numFmt numFmtId="179" formatCode="#,##0.0"/>
    <numFmt numFmtId="180" formatCode="#,##0.000"/>
    <numFmt numFmtId="181" formatCode="0.0000000"/>
    <numFmt numFmtId="182" formatCode="0.000000"/>
    <numFmt numFmtId="183" formatCode="0.00000"/>
    <numFmt numFmtId="184" formatCode="0.0000"/>
    <numFmt numFmtId="185" formatCode="0.000"/>
    <numFmt numFmtId="186" formatCode="0.00000000"/>
    <numFmt numFmtId="187" formatCode="0.000000000"/>
    <numFmt numFmtId="188" formatCode="0.0000000000"/>
    <numFmt numFmtId="189" formatCode="0.00000000000"/>
    <numFmt numFmtId="190" formatCode="General_)"/>
    <numFmt numFmtId="191" formatCode="_(* #,##0.000_);_(* \(#,##0.000\);_(* &quot;-&quot;??_);_(@_)"/>
    <numFmt numFmtId="192" formatCode="_(* #,##0.0000_);_(* \(#,##0.0000\);_(* &quot;-&quot;??_);_(@_)"/>
    <numFmt numFmtId="193" formatCode="&quot;$&quot;#,##0.00"/>
    <numFmt numFmtId="194" formatCode="#,##0;[Red]#,##0"/>
    <numFmt numFmtId="195" formatCode="_(&quot;$&quot;* #,##0.000_);_(&quot;$&quot;* \(#,##0.000\);_(&quot;$&quot;* &quot;-&quot;??_);_(@_)"/>
    <numFmt numFmtId="196" formatCode="0_);\(0\)"/>
    <numFmt numFmtId="197" formatCode="&quot;$&quot;#,##0.0_);[Red]\(&quot;$&quot;#,##0.0\)"/>
    <numFmt numFmtId="198" formatCode="_(* #,##0.0000000_);_(* \(#,##0.0000000\);_(* &quot;-&quot;???????_);_(@_)"/>
    <numFmt numFmtId="199" formatCode="_(* #,##0.00000000_);_(* \(#,##0.00000000\);_(* &quot;-&quot;????????_);_(@_)"/>
    <numFmt numFmtId="200" formatCode="_(* #,##0.000000000_);_(* \(#,##0.000000000\);_(* &quot;-&quot;?????????_);_(@_)"/>
    <numFmt numFmtId="201" formatCode="#,##0.0_);[Red]\(#,##0.0\)"/>
    <numFmt numFmtId="202" formatCode="#,##0.0_);\(#,##0.0\)"/>
    <numFmt numFmtId="203" formatCode="000.0"/>
    <numFmt numFmtId="204" formatCode="000.00"/>
  </numFmts>
  <fonts count="34">
    <font>
      <sz val="10"/>
      <name val="Arial"/>
      <family val="0"/>
    </font>
    <font>
      <sz val="12"/>
      <name val="Arial"/>
      <family val="2"/>
    </font>
    <font>
      <b/>
      <sz val="12"/>
      <name val="Arial"/>
      <family val="2"/>
    </font>
    <font>
      <b/>
      <sz val="10"/>
      <name val="Arial"/>
      <family val="2"/>
    </font>
    <font>
      <b/>
      <sz val="14"/>
      <name val="Arial"/>
      <family val="2"/>
    </font>
    <font>
      <b/>
      <sz val="10"/>
      <color indexed="12"/>
      <name val="Arial"/>
      <family val="2"/>
    </font>
    <font>
      <sz val="12"/>
      <color indexed="12"/>
      <name val="Arial"/>
      <family val="2"/>
    </font>
    <font>
      <sz val="12"/>
      <color indexed="10"/>
      <name val="Arial"/>
      <family val="2"/>
    </font>
    <font>
      <b/>
      <sz val="12"/>
      <color indexed="16"/>
      <name val="Arial"/>
      <family val="2"/>
    </font>
    <font>
      <u val="single"/>
      <sz val="10"/>
      <color indexed="36"/>
      <name val="Arial"/>
      <family val="0"/>
    </font>
    <font>
      <u val="single"/>
      <sz val="10"/>
      <color indexed="12"/>
      <name val="Arial"/>
      <family val="0"/>
    </font>
    <font>
      <sz val="8"/>
      <name val="Tahoma"/>
      <family val="2"/>
    </font>
    <font>
      <b/>
      <vertAlign val="superscript"/>
      <sz val="9"/>
      <name val="Arial"/>
      <family val="2"/>
    </font>
    <font>
      <b/>
      <sz val="9"/>
      <name val="Arial"/>
      <family val="2"/>
    </font>
    <font>
      <sz val="9"/>
      <name val="Arial"/>
      <family val="2"/>
    </font>
    <font>
      <vertAlign val="superscript"/>
      <sz val="9"/>
      <name val="Arial"/>
      <family val="2"/>
    </font>
    <font>
      <vertAlign val="superscript"/>
      <sz val="8"/>
      <name val="Arial"/>
      <family val="2"/>
    </font>
    <font>
      <sz val="9"/>
      <color indexed="9"/>
      <name val="Arial"/>
      <family val="2"/>
    </font>
    <font>
      <b/>
      <sz val="9"/>
      <color indexed="16"/>
      <name val="Arial"/>
      <family val="2"/>
    </font>
    <font>
      <b/>
      <sz val="9"/>
      <color indexed="12"/>
      <name val="Arial"/>
      <family val="2"/>
    </font>
    <font>
      <b/>
      <vertAlign val="superscript"/>
      <sz val="9"/>
      <color indexed="16"/>
      <name val="Arial"/>
      <family val="2"/>
    </font>
    <font>
      <b/>
      <sz val="9"/>
      <color indexed="17"/>
      <name val="Arial"/>
      <family val="2"/>
    </font>
    <font>
      <vertAlign val="superscript"/>
      <sz val="10"/>
      <name val="Arial"/>
      <family val="2"/>
    </font>
    <font>
      <b/>
      <sz val="16"/>
      <name val="Arial"/>
      <family val="2"/>
    </font>
    <font>
      <sz val="10"/>
      <color indexed="10"/>
      <name val="Arial"/>
      <family val="2"/>
    </font>
    <font>
      <b/>
      <sz val="9"/>
      <color indexed="10"/>
      <name val="Arial"/>
      <family val="2"/>
    </font>
    <font>
      <sz val="12"/>
      <color indexed="22"/>
      <name val="Arial"/>
      <family val="2"/>
    </font>
    <font>
      <sz val="10"/>
      <color indexed="22"/>
      <name val="Arial"/>
      <family val="2"/>
    </font>
    <font>
      <b/>
      <vertAlign val="superscript"/>
      <sz val="9"/>
      <color indexed="12"/>
      <name val="Arial"/>
      <family val="2"/>
    </font>
    <font>
      <b/>
      <sz val="14"/>
      <color indexed="10"/>
      <name val="Arial"/>
      <family val="2"/>
    </font>
    <font>
      <b/>
      <u val="single"/>
      <sz val="11"/>
      <name val="Tahoma"/>
      <family val="2"/>
    </font>
    <font>
      <b/>
      <sz val="11"/>
      <name val="Tahoma"/>
      <family val="2"/>
    </font>
    <font>
      <sz val="11"/>
      <name val="Tahoma"/>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33">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thin"/>
    </border>
    <border>
      <left>
        <color indexed="63"/>
      </left>
      <right style="thin"/>
      <top>
        <color indexed="63"/>
      </top>
      <bottom>
        <color indexed="63"/>
      </bottom>
    </border>
    <border>
      <left style="medium"/>
      <right style="medium"/>
      <top style="medium"/>
      <bottom style="medium"/>
    </border>
    <border>
      <left style="medium"/>
      <right style="thin"/>
      <top style="thin"/>
      <bottom style="thin"/>
    </border>
    <border>
      <left style="medium"/>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1" fillId="0" borderId="0" xfId="0" applyFont="1" applyAlignment="1" applyProtection="1">
      <alignment/>
      <protection/>
    </xf>
    <xf numFmtId="43" fontId="1" fillId="0" borderId="0" xfId="15" applyFont="1" applyAlignment="1" applyProtection="1">
      <alignment/>
      <protection/>
    </xf>
    <xf numFmtId="164" fontId="2" fillId="0" borderId="0" xfId="15" applyNumberFormat="1" applyFont="1" applyFill="1" applyBorder="1" applyAlignment="1" applyProtection="1">
      <alignment horizontal="center"/>
      <protection/>
    </xf>
    <xf numFmtId="3" fontId="8" fillId="2" borderId="1" xfId="15" applyNumberFormat="1" applyFont="1" applyFill="1" applyBorder="1" applyAlignment="1" applyProtection="1">
      <alignment/>
      <protection locked="0"/>
    </xf>
    <xf numFmtId="0" fontId="1" fillId="0" borderId="0" xfId="0" applyFont="1" applyAlignment="1">
      <alignment/>
    </xf>
    <xf numFmtId="3" fontId="1" fillId="0" borderId="1" xfId="15" applyNumberFormat="1" applyFont="1" applyFill="1" applyBorder="1" applyAlignment="1" applyProtection="1">
      <alignment/>
      <protection/>
    </xf>
    <xf numFmtId="0" fontId="13" fillId="0" borderId="0" xfId="0" applyFont="1" applyAlignment="1">
      <alignment/>
    </xf>
    <xf numFmtId="0" fontId="14" fillId="0" borderId="0" xfId="0" applyFont="1" applyAlignment="1">
      <alignment/>
    </xf>
    <xf numFmtId="169" fontId="14" fillId="0" borderId="0" xfId="15" applyNumberFormat="1" applyFont="1" applyAlignment="1">
      <alignment/>
    </xf>
    <xf numFmtId="169" fontId="14" fillId="0" borderId="0" xfId="15" applyNumberFormat="1" applyFont="1" applyBorder="1" applyAlignment="1">
      <alignment/>
    </xf>
    <xf numFmtId="0" fontId="13" fillId="0" borderId="2" xfId="0" applyFont="1" applyBorder="1" applyAlignment="1">
      <alignment/>
    </xf>
    <xf numFmtId="0" fontId="14" fillId="0" borderId="0" xfId="0" applyFont="1" applyAlignment="1">
      <alignment horizontal="center"/>
    </xf>
    <xf numFmtId="0" fontId="14" fillId="0" borderId="3" xfId="0" applyFont="1" applyBorder="1" applyAlignment="1">
      <alignment/>
    </xf>
    <xf numFmtId="169" fontId="14" fillId="0" borderId="3" xfId="15" applyNumberFormat="1" applyFont="1" applyBorder="1" applyAlignment="1">
      <alignment horizontal="center"/>
    </xf>
    <xf numFmtId="169" fontId="14" fillId="0" borderId="0" xfId="15" applyNumberFormat="1" applyFont="1" applyAlignment="1">
      <alignment horizontal="center"/>
    </xf>
    <xf numFmtId="169" fontId="14" fillId="0" borderId="4" xfId="15" applyNumberFormat="1" applyFont="1" applyBorder="1" applyAlignment="1">
      <alignment horizontal="center"/>
    </xf>
    <xf numFmtId="169" fontId="14" fillId="0" borderId="0" xfId="15" applyNumberFormat="1" applyFont="1" applyBorder="1" applyAlignment="1">
      <alignment horizontal="center"/>
    </xf>
    <xf numFmtId="0" fontId="14" fillId="0" borderId="2" xfId="0" applyFont="1" applyBorder="1" applyAlignment="1">
      <alignment horizontal="center"/>
    </xf>
    <xf numFmtId="0" fontId="14" fillId="0" borderId="2" xfId="0" applyFont="1" applyBorder="1" applyAlignment="1">
      <alignment/>
    </xf>
    <xf numFmtId="169" fontId="14" fillId="0" borderId="5" xfId="15" applyNumberFormat="1" applyFont="1" applyBorder="1" applyAlignment="1">
      <alignment horizontal="center"/>
    </xf>
    <xf numFmtId="169" fontId="14" fillId="0" borderId="2" xfId="15" applyNumberFormat="1" applyFont="1" applyBorder="1" applyAlignment="1">
      <alignment horizontal="center"/>
    </xf>
    <xf numFmtId="164" fontId="14" fillId="0" borderId="0" xfId="0" applyNumberFormat="1" applyFont="1" applyAlignment="1">
      <alignment horizontal="center"/>
    </xf>
    <xf numFmtId="169" fontId="14" fillId="0" borderId="0" xfId="15" applyNumberFormat="1" applyFont="1" applyFill="1" applyAlignment="1">
      <alignment/>
    </xf>
    <xf numFmtId="169" fontId="13" fillId="0" borderId="0" xfId="15" applyNumberFormat="1" applyFont="1" applyAlignment="1">
      <alignment/>
    </xf>
    <xf numFmtId="0" fontId="17" fillId="0" borderId="2" xfId="0" applyFont="1" applyBorder="1" applyAlignment="1">
      <alignment horizontal="center"/>
    </xf>
    <xf numFmtId="3" fontId="7" fillId="0" borderId="1" xfId="15" applyNumberFormat="1" applyFont="1" applyFill="1" applyBorder="1" applyAlignment="1" applyProtection="1">
      <alignment/>
      <protection/>
    </xf>
    <xf numFmtId="3" fontId="7" fillId="0" borderId="0" xfId="15" applyNumberFormat="1" applyFont="1" applyFill="1" applyBorder="1" applyAlignment="1" applyProtection="1">
      <alignment/>
      <protection/>
    </xf>
    <xf numFmtId="3" fontId="6" fillId="0" borderId="1" xfId="15" applyNumberFormat="1" applyFont="1" applyFill="1" applyBorder="1" applyAlignment="1" applyProtection="1">
      <alignment/>
      <protection/>
    </xf>
    <xf numFmtId="0" fontId="0" fillId="0" borderId="0" xfId="0" applyAlignment="1" applyProtection="1">
      <alignment/>
      <protection/>
    </xf>
    <xf numFmtId="3" fontId="7" fillId="2" borderId="1" xfId="15" applyNumberFormat="1" applyFont="1" applyFill="1" applyBorder="1" applyAlignment="1" applyProtection="1">
      <alignment/>
      <protection locked="0"/>
    </xf>
    <xf numFmtId="3" fontId="6" fillId="2" borderId="1" xfId="15" applyNumberFormat="1" applyFont="1" applyFill="1" applyBorder="1" applyAlignment="1" applyProtection="1">
      <alignment/>
      <protection locked="0"/>
    </xf>
    <xf numFmtId="3" fontId="1" fillId="2" borderId="1" xfId="15" applyNumberFormat="1" applyFont="1" applyFill="1" applyBorder="1" applyAlignment="1" applyProtection="1">
      <alignment/>
      <protection locked="0"/>
    </xf>
    <xf numFmtId="169" fontId="14" fillId="0" borderId="6" xfId="15" applyNumberFormat="1" applyFont="1" applyBorder="1" applyAlignment="1">
      <alignment horizontal="center"/>
    </xf>
    <xf numFmtId="169" fontId="14" fillId="0" borderId="7" xfId="15" applyNumberFormat="1" applyFont="1" applyBorder="1" applyAlignment="1">
      <alignment horizontal="center"/>
    </xf>
    <xf numFmtId="0" fontId="14" fillId="0" borderId="7" xfId="0" applyFont="1" applyBorder="1" applyAlignment="1">
      <alignment horizontal="center"/>
    </xf>
    <xf numFmtId="0" fontId="18" fillId="0" borderId="8" xfId="0" applyFont="1" applyBorder="1" applyAlignment="1">
      <alignment/>
    </xf>
    <xf numFmtId="0" fontId="18" fillId="0" borderId="9" xfId="0" applyFont="1" applyBorder="1" applyAlignment="1">
      <alignment/>
    </xf>
    <xf numFmtId="169" fontId="13" fillId="0" borderId="0" xfId="15" applyNumberFormat="1" applyFont="1" applyAlignment="1">
      <alignment horizontal="center"/>
    </xf>
    <xf numFmtId="169" fontId="21" fillId="0" borderId="0" xfId="15" applyNumberFormat="1" applyFont="1" applyAlignment="1">
      <alignment/>
    </xf>
    <xf numFmtId="0" fontId="14" fillId="3" borderId="0" xfId="0" applyFont="1" applyFill="1" applyAlignment="1">
      <alignment/>
    </xf>
    <xf numFmtId="0" fontId="0" fillId="3" borderId="0" xfId="0" applyFill="1" applyAlignment="1">
      <alignment/>
    </xf>
    <xf numFmtId="0" fontId="16" fillId="3" borderId="0" xfId="0" applyFont="1" applyFill="1" applyAlignment="1">
      <alignment/>
    </xf>
    <xf numFmtId="169" fontId="14" fillId="3" borderId="0" xfId="15" applyNumberFormat="1" applyFont="1" applyFill="1" applyAlignment="1">
      <alignment/>
    </xf>
    <xf numFmtId="0" fontId="14" fillId="3" borderId="0" xfId="0" applyFont="1" applyFill="1" applyAlignment="1">
      <alignment horizontal="center"/>
    </xf>
    <xf numFmtId="0" fontId="14" fillId="0" borderId="0" xfId="0" applyFont="1" applyBorder="1" applyAlignment="1">
      <alignment/>
    </xf>
    <xf numFmtId="0" fontId="1" fillId="3" borderId="0" xfId="0" applyFont="1" applyFill="1" applyAlignment="1" applyProtection="1">
      <alignment/>
      <protection/>
    </xf>
    <xf numFmtId="0" fontId="0" fillId="3" borderId="0" xfId="0" applyFill="1" applyAlignment="1" applyProtection="1">
      <alignment/>
      <protection/>
    </xf>
    <xf numFmtId="43" fontId="1" fillId="0" borderId="10" xfId="15" applyFont="1" applyBorder="1" applyAlignment="1" applyProtection="1">
      <alignment/>
      <protection/>
    </xf>
    <xf numFmtId="43" fontId="1" fillId="0" borderId="0" xfId="15" applyFont="1" applyBorder="1" applyAlignment="1" applyProtection="1">
      <alignment/>
      <protection/>
    </xf>
    <xf numFmtId="43" fontId="1" fillId="0" borderId="11" xfId="15" applyFont="1" applyBorder="1" applyAlignment="1" applyProtection="1">
      <alignment horizontal="right"/>
      <protection/>
    </xf>
    <xf numFmtId="43" fontId="2" fillId="0" borderId="10" xfId="15" applyFont="1" applyBorder="1" applyAlignment="1" applyProtection="1">
      <alignment/>
      <protection/>
    </xf>
    <xf numFmtId="43" fontId="2" fillId="0" borderId="0" xfId="15" applyFont="1" applyBorder="1" applyAlignment="1" applyProtection="1">
      <alignment horizontal="center"/>
      <protection/>
    </xf>
    <xf numFmtId="43" fontId="1" fillId="0" borderId="11" xfId="15" applyFont="1" applyBorder="1" applyAlignment="1" applyProtection="1">
      <alignment/>
      <protection/>
    </xf>
    <xf numFmtId="43" fontId="1" fillId="0" borderId="11" xfId="15" applyFont="1" applyFill="1" applyBorder="1" applyAlignment="1" applyProtection="1">
      <alignment/>
      <protection/>
    </xf>
    <xf numFmtId="43" fontId="1" fillId="0" borderId="0" xfId="15" applyFont="1" applyFill="1" applyBorder="1" applyAlignment="1" applyProtection="1">
      <alignment/>
      <protection/>
    </xf>
    <xf numFmtId="0" fontId="1" fillId="0" borderId="11" xfId="0" applyFont="1" applyBorder="1" applyAlignment="1" applyProtection="1">
      <alignment/>
      <protection/>
    </xf>
    <xf numFmtId="43" fontId="2" fillId="0" borderId="0" xfId="15" applyFont="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43" fontId="8" fillId="0" borderId="10" xfId="15" applyFont="1" applyBorder="1" applyAlignment="1" applyProtection="1">
      <alignment/>
      <protection/>
    </xf>
    <xf numFmtId="0" fontId="0" fillId="0" borderId="12" xfId="0" applyBorder="1" applyAlignment="1" applyProtection="1">
      <alignment/>
      <protection/>
    </xf>
    <xf numFmtId="0" fontId="0" fillId="0" borderId="2" xfId="0" applyBorder="1" applyAlignment="1" applyProtection="1">
      <alignment/>
      <protection/>
    </xf>
    <xf numFmtId="0" fontId="0" fillId="0" borderId="13" xfId="0" applyBorder="1" applyAlignment="1" applyProtection="1">
      <alignment/>
      <protection/>
    </xf>
    <xf numFmtId="165" fontId="2" fillId="0" borderId="14" xfId="17" applyNumberFormat="1" applyFont="1" applyFill="1" applyBorder="1" applyAlignment="1" applyProtection="1">
      <alignment/>
      <protection/>
    </xf>
    <xf numFmtId="0" fontId="0" fillId="0" borderId="0" xfId="0" applyFill="1" applyAlignment="1">
      <alignment/>
    </xf>
    <xf numFmtId="0" fontId="26" fillId="3" borderId="0" xfId="0" applyFont="1" applyFill="1" applyAlignment="1" applyProtection="1">
      <alignment/>
      <protection/>
    </xf>
    <xf numFmtId="169" fontId="26" fillId="3" borderId="0" xfId="15" applyNumberFormat="1" applyFont="1" applyFill="1" applyAlignment="1" applyProtection="1">
      <alignment/>
      <protection/>
    </xf>
    <xf numFmtId="0" fontId="26" fillId="3" borderId="0" xfId="0" applyFont="1" applyFill="1" applyAlignment="1" applyProtection="1">
      <alignment horizontal="center"/>
      <protection/>
    </xf>
    <xf numFmtId="43" fontId="1" fillId="3" borderId="0" xfId="15" applyFont="1" applyFill="1" applyAlignment="1" applyProtection="1">
      <alignment/>
      <protection/>
    </xf>
    <xf numFmtId="0" fontId="1" fillId="0" borderId="0" xfId="0" applyFont="1" applyFill="1" applyAlignment="1" applyProtection="1">
      <alignment/>
      <protection/>
    </xf>
    <xf numFmtId="43" fontId="1" fillId="0" borderId="11" xfId="0" applyNumberFormat="1" applyFont="1" applyBorder="1" applyAlignment="1" applyProtection="1">
      <alignment/>
      <protection/>
    </xf>
    <xf numFmtId="169" fontId="14" fillId="0" borderId="3" xfId="15" applyNumberFormat="1" applyFont="1" applyFill="1" applyBorder="1" applyAlignment="1">
      <alignment horizontal="center"/>
    </xf>
    <xf numFmtId="0" fontId="13" fillId="0" borderId="0" xfId="0" applyFont="1" applyFill="1" applyAlignment="1">
      <alignment/>
    </xf>
    <xf numFmtId="169" fontId="14" fillId="0" borderId="4" xfId="15" applyNumberFormat="1" applyFont="1" applyFill="1" applyBorder="1" applyAlignment="1">
      <alignment horizontal="center"/>
    </xf>
    <xf numFmtId="169" fontId="14" fillId="0" borderId="5" xfId="15" applyNumberFormat="1" applyFont="1" applyFill="1" applyBorder="1" applyAlignment="1">
      <alignment horizontal="center"/>
    </xf>
    <xf numFmtId="49" fontId="14" fillId="0" borderId="5" xfId="15" applyNumberFormat="1" applyFont="1" applyBorder="1" applyAlignment="1">
      <alignment horizontal="center"/>
    </xf>
    <xf numFmtId="169" fontId="1" fillId="3" borderId="0" xfId="0" applyNumberFormat="1" applyFont="1" applyFill="1" applyAlignment="1" applyProtection="1">
      <alignment/>
      <protection/>
    </xf>
    <xf numFmtId="0" fontId="1" fillId="0" borderId="10" xfId="15" applyNumberFormat="1" applyFont="1" applyBorder="1" applyAlignment="1" applyProtection="1">
      <alignment horizontal="left" indent="2"/>
      <protection/>
    </xf>
    <xf numFmtId="0" fontId="1" fillId="0" borderId="0" xfId="15" applyNumberFormat="1" applyFont="1" applyBorder="1" applyAlignment="1" applyProtection="1">
      <alignment horizontal="left" indent="2"/>
      <protection/>
    </xf>
    <xf numFmtId="0" fontId="1" fillId="0" borderId="10" xfId="15" applyNumberFormat="1" applyFont="1" applyBorder="1" applyAlignment="1" applyProtection="1">
      <alignment horizontal="center"/>
      <protection/>
    </xf>
    <xf numFmtId="0" fontId="1" fillId="0" borderId="0" xfId="15" applyNumberFormat="1" applyFont="1" applyBorder="1" applyAlignment="1" applyProtection="1">
      <alignment horizontal="center"/>
      <protection/>
    </xf>
    <xf numFmtId="3" fontId="7" fillId="0" borderId="1" xfId="15" applyNumberFormat="1" applyFont="1" applyBorder="1" applyAlignment="1" applyProtection="1">
      <alignment/>
      <protection/>
    </xf>
    <xf numFmtId="0" fontId="1" fillId="0" borderId="15" xfId="15" applyNumberFormat="1" applyFont="1" applyBorder="1" applyAlignment="1" applyProtection="1">
      <alignment horizontal="left"/>
      <protection/>
    </xf>
    <xf numFmtId="3" fontId="7" fillId="0" borderId="0" xfId="15" applyNumberFormat="1" applyFont="1" applyBorder="1" applyAlignment="1" applyProtection="1">
      <alignment/>
      <protection/>
    </xf>
    <xf numFmtId="165" fontId="2" fillId="4" borderId="16" xfId="17" applyNumberFormat="1" applyFont="1" applyFill="1" applyBorder="1" applyAlignment="1" applyProtection="1">
      <alignment/>
      <protection/>
    </xf>
    <xf numFmtId="0" fontId="1" fillId="0" borderId="10" xfId="15" applyNumberFormat="1" applyFont="1" applyBorder="1" applyAlignment="1" applyProtection="1">
      <alignment horizontal="left" indent="5"/>
      <protection/>
    </xf>
    <xf numFmtId="43" fontId="1" fillId="0" borderId="10" xfId="15" applyFont="1" applyBorder="1" applyAlignment="1" applyProtection="1">
      <alignment horizontal="left" indent="3"/>
      <protection/>
    </xf>
    <xf numFmtId="0" fontId="2" fillId="0" borderId="10" xfId="15" applyNumberFormat="1" applyFont="1" applyBorder="1" applyAlignment="1" applyProtection="1">
      <alignment horizontal="left" indent="2"/>
      <protection/>
    </xf>
    <xf numFmtId="165" fontId="1" fillId="0" borderId="1" xfId="17" applyNumberFormat="1" applyFont="1" applyFill="1" applyBorder="1" applyAlignment="1" applyProtection="1">
      <alignment/>
      <protection/>
    </xf>
    <xf numFmtId="0" fontId="2" fillId="0" borderId="0" xfId="0" applyFont="1" applyAlignment="1">
      <alignment/>
    </xf>
    <xf numFmtId="164" fontId="2" fillId="0" borderId="17" xfId="15" applyNumberFormat="1" applyFont="1" applyFill="1" applyBorder="1" applyAlignment="1" applyProtection="1">
      <alignment horizontal="center" vertical="center"/>
      <protection/>
    </xf>
    <xf numFmtId="43" fontId="2" fillId="0" borderId="1" xfId="15" applyFont="1" applyFill="1" applyBorder="1" applyAlignment="1" applyProtection="1">
      <alignment horizontal="center" vertical="center"/>
      <protection/>
    </xf>
    <xf numFmtId="43" fontId="2" fillId="0" borderId="0" xfId="15" applyFont="1" applyFill="1" applyBorder="1" applyAlignment="1" applyProtection="1">
      <alignment horizontal="center" vertical="center"/>
      <protection/>
    </xf>
    <xf numFmtId="165" fontId="2" fillId="5" borderId="16" xfId="17" applyNumberFormat="1" applyFont="1" applyFill="1" applyBorder="1" applyAlignment="1" applyProtection="1">
      <alignment/>
      <protection/>
    </xf>
    <xf numFmtId="165" fontId="1" fillId="2" borderId="1" xfId="17" applyNumberFormat="1" applyFont="1" applyFill="1" applyBorder="1" applyAlignment="1" applyProtection="1">
      <alignment/>
      <protection locked="0"/>
    </xf>
    <xf numFmtId="164" fontId="1" fillId="0" borderId="10"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169" fontId="1" fillId="0" borderId="0" xfId="15" applyNumberFormat="1" applyFont="1" applyFill="1" applyBorder="1" applyAlignment="1" applyProtection="1">
      <alignment/>
      <protection/>
    </xf>
    <xf numFmtId="165" fontId="1" fillId="0" borderId="1" xfId="17" applyNumberFormat="1" applyFont="1" applyFill="1" applyBorder="1" applyAlignment="1" applyProtection="1">
      <alignment/>
      <protection locked="0"/>
    </xf>
    <xf numFmtId="3" fontId="2" fillId="6" borderId="18" xfId="0" applyNumberFormat="1" applyFont="1" applyFill="1" applyBorder="1" applyAlignment="1" applyProtection="1">
      <alignment horizontal="center"/>
      <protection/>
    </xf>
    <xf numFmtId="3" fontId="2" fillId="6" borderId="16" xfId="0" applyNumberFormat="1" applyFont="1" applyFill="1" applyBorder="1" applyAlignment="1" applyProtection="1">
      <alignment horizontal="center"/>
      <protection/>
    </xf>
    <xf numFmtId="169" fontId="2" fillId="7" borderId="16" xfId="15" applyNumberFormat="1" applyFont="1" applyFill="1" applyBorder="1" applyAlignment="1" applyProtection="1">
      <alignment horizontal="center"/>
      <protection/>
    </xf>
    <xf numFmtId="169" fontId="2" fillId="6" borderId="19" xfId="15" applyNumberFormat="1" applyFont="1" applyFill="1" applyBorder="1" applyAlignment="1" applyProtection="1">
      <alignment horizontal="center"/>
      <protection/>
    </xf>
    <xf numFmtId="164" fontId="1" fillId="0" borderId="20" xfId="0" applyNumberFormat="1" applyFont="1" applyFill="1" applyBorder="1" applyAlignment="1" applyProtection="1">
      <alignment horizontal="center"/>
      <protection/>
    </xf>
    <xf numFmtId="0" fontId="1" fillId="0" borderId="3" xfId="0" applyFont="1" applyFill="1" applyBorder="1" applyAlignment="1" applyProtection="1">
      <alignment/>
      <protection/>
    </xf>
    <xf numFmtId="169" fontId="1" fillId="0" borderId="3" xfId="15" applyNumberFormat="1" applyFont="1" applyFill="1" applyBorder="1" applyAlignment="1" applyProtection="1">
      <alignment/>
      <protection/>
    </xf>
    <xf numFmtId="164" fontId="1" fillId="0" borderId="12" xfId="0" applyNumberFormat="1" applyFont="1" applyFill="1" applyBorder="1" applyAlignment="1" applyProtection="1">
      <alignment horizontal="center"/>
      <protection/>
    </xf>
    <xf numFmtId="0" fontId="1" fillId="0" borderId="2" xfId="0" applyFont="1" applyFill="1" applyBorder="1" applyAlignment="1" applyProtection="1">
      <alignment/>
      <protection/>
    </xf>
    <xf numFmtId="169" fontId="1" fillId="0" borderId="2" xfId="15" applyNumberFormat="1" applyFont="1" applyFill="1" applyBorder="1" applyAlignment="1" applyProtection="1">
      <alignment/>
      <protection/>
    </xf>
    <xf numFmtId="0" fontId="1" fillId="3" borderId="0" xfId="0" applyFont="1" applyFill="1" applyAlignment="1" applyProtection="1">
      <alignment/>
      <protection/>
    </xf>
    <xf numFmtId="0" fontId="8" fillId="3" borderId="0" xfId="0" applyFont="1" applyFill="1" applyAlignment="1" applyProtection="1">
      <alignment/>
      <protection/>
    </xf>
    <xf numFmtId="43" fontId="14" fillId="0" borderId="0" xfId="15" applyNumberFormat="1" applyFont="1" applyAlignment="1">
      <alignment/>
    </xf>
    <xf numFmtId="0" fontId="3" fillId="0" borderId="0" xfId="0" applyFont="1" applyFill="1" applyBorder="1" applyAlignment="1">
      <alignment horizontal="center"/>
    </xf>
    <xf numFmtId="43" fontId="3" fillId="0" borderId="0" xfId="0" applyNumberFormat="1" applyFont="1" applyFill="1" applyBorder="1" applyAlignment="1">
      <alignment horizontal="center"/>
    </xf>
    <xf numFmtId="0" fontId="3" fillId="0" borderId="0" xfId="0" applyFont="1" applyFill="1" applyAlignment="1">
      <alignment horizontal="center"/>
    </xf>
    <xf numFmtId="43" fontId="3" fillId="0" borderId="0" xfId="15" applyFont="1" applyFill="1" applyAlignment="1">
      <alignment horizontal="center"/>
    </xf>
    <xf numFmtId="164" fontId="0" fillId="0" borderId="0" xfId="0" applyNumberFormat="1" applyFont="1" applyFill="1" applyBorder="1" applyAlignment="1">
      <alignment horizontal="center"/>
    </xf>
    <xf numFmtId="43"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ont="1" applyFill="1" applyAlignment="1">
      <alignment/>
    </xf>
    <xf numFmtId="2" fontId="0" fillId="0" borderId="0" xfId="0" applyNumberFormat="1" applyFont="1" applyFill="1" applyAlignment="1">
      <alignment/>
    </xf>
    <xf numFmtId="43" fontId="0" fillId="0" borderId="0" xfId="15" applyFont="1" applyFill="1" applyAlignment="1">
      <alignment/>
    </xf>
    <xf numFmtId="0" fontId="3" fillId="0" borderId="0" xfId="0" applyFont="1" applyFill="1" applyAlignment="1">
      <alignment/>
    </xf>
    <xf numFmtId="164" fontId="3" fillId="0" borderId="0" xfId="0" applyNumberFormat="1" applyFont="1" applyFill="1" applyBorder="1" applyAlignment="1">
      <alignment horizontal="center"/>
    </xf>
    <xf numFmtId="43" fontId="3" fillId="0" borderId="0" xfId="0" applyNumberFormat="1" applyFont="1" applyFill="1" applyBorder="1" applyAlignment="1">
      <alignment/>
    </xf>
    <xf numFmtId="43" fontId="3" fillId="0" borderId="0" xfId="15"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5" fillId="6" borderId="16" xfId="0" applyFont="1" applyFill="1" applyBorder="1" applyAlignment="1">
      <alignment horizontal="center"/>
    </xf>
    <xf numFmtId="43" fontId="0" fillId="0" borderId="21" xfId="15" applyFont="1" applyFill="1" applyBorder="1" applyAlignment="1">
      <alignment horizontal="center"/>
    </xf>
    <xf numFmtId="43" fontId="0" fillId="0" borderId="22" xfId="15" applyFont="1" applyFill="1" applyBorder="1" applyAlignment="1">
      <alignment horizontal="center"/>
    </xf>
    <xf numFmtId="43" fontId="0" fillId="0" borderId="23" xfId="15" applyFont="1" applyFill="1" applyBorder="1" applyAlignment="1">
      <alignment horizontal="center"/>
    </xf>
    <xf numFmtId="43" fontId="0" fillId="0" borderId="0" xfId="0" applyNumberFormat="1" applyAlignment="1">
      <alignment/>
    </xf>
    <xf numFmtId="43" fontId="3" fillId="0" borderId="0" xfId="0" applyNumberFormat="1" applyFont="1" applyAlignment="1">
      <alignment/>
    </xf>
    <xf numFmtId="43" fontId="26" fillId="3" borderId="0" xfId="15" applyFont="1" applyFill="1" applyAlignment="1" applyProtection="1">
      <alignment horizontal="right"/>
      <protection/>
    </xf>
    <xf numFmtId="43" fontId="27" fillId="3" borderId="0" xfId="15" applyFont="1" applyFill="1" applyAlignment="1" applyProtection="1">
      <alignment horizontal="right"/>
      <protection/>
    </xf>
    <xf numFmtId="43" fontId="26" fillId="0" borderId="0" xfId="15" applyFont="1" applyFill="1" applyAlignment="1" applyProtection="1">
      <alignment horizontal="right"/>
      <protection/>
    </xf>
    <xf numFmtId="0" fontId="1" fillId="3" borderId="0" xfId="0" applyFont="1" applyFill="1" applyAlignment="1" applyProtection="1">
      <alignment horizontal="center"/>
      <protection/>
    </xf>
    <xf numFmtId="0" fontId="27" fillId="3" borderId="0" xfId="0" applyFont="1" applyFill="1" applyAlignment="1" applyProtection="1">
      <alignment horizontal="center"/>
      <protection/>
    </xf>
    <xf numFmtId="0" fontId="26" fillId="0" borderId="0" xfId="0" applyFont="1" applyFill="1" applyAlignment="1" applyProtection="1">
      <alignment horizontal="center"/>
      <protection/>
    </xf>
    <xf numFmtId="0" fontId="24" fillId="0" borderId="0" xfId="0" applyFont="1" applyFill="1" applyAlignment="1">
      <alignment horizontal="left"/>
    </xf>
    <xf numFmtId="43" fontId="1" fillId="0" borderId="3" xfId="15" applyNumberFormat="1" applyFont="1" applyFill="1" applyBorder="1" applyAlignment="1" applyProtection="1">
      <alignment/>
      <protection/>
    </xf>
    <xf numFmtId="43" fontId="1" fillId="0" borderId="24" xfId="15" applyNumberFormat="1" applyFont="1" applyFill="1" applyBorder="1" applyAlignment="1" applyProtection="1">
      <alignment/>
      <protection/>
    </xf>
    <xf numFmtId="43" fontId="1" fillId="0" borderId="0" xfId="15" applyNumberFormat="1" applyFont="1" applyFill="1" applyBorder="1" applyAlignment="1" applyProtection="1">
      <alignment/>
      <protection/>
    </xf>
    <xf numFmtId="43" fontId="1" fillId="0" borderId="11" xfId="15" applyNumberFormat="1" applyFont="1" applyFill="1" applyBorder="1" applyAlignment="1" applyProtection="1">
      <alignment/>
      <protection/>
    </xf>
    <xf numFmtId="43" fontId="1" fillId="0" borderId="2" xfId="15" applyNumberFormat="1" applyFont="1" applyFill="1" applyBorder="1" applyAlignment="1" applyProtection="1">
      <alignment/>
      <protection/>
    </xf>
    <xf numFmtId="43" fontId="1" fillId="0" borderId="13" xfId="15" applyNumberFormat="1" applyFont="1" applyFill="1" applyBorder="1" applyAlignment="1" applyProtection="1">
      <alignment/>
      <protection/>
    </xf>
    <xf numFmtId="4" fontId="8" fillId="2" borderId="1" xfId="15" applyNumberFormat="1" applyFont="1" applyFill="1" applyBorder="1" applyAlignment="1" applyProtection="1">
      <alignment/>
      <protection/>
    </xf>
    <xf numFmtId="164" fontId="0" fillId="0" borderId="0" xfId="0" applyNumberFormat="1" applyAlignment="1">
      <alignment horizontal="center"/>
    </xf>
    <xf numFmtId="0" fontId="1" fillId="0" borderId="0" xfId="15" applyNumberFormat="1" applyFont="1" applyBorder="1" applyAlignment="1" applyProtection="1">
      <alignment horizontal="left" vertical="center"/>
      <protection/>
    </xf>
    <xf numFmtId="43" fontId="1" fillId="0" borderId="0" xfId="15" applyFont="1" applyBorder="1" applyAlignment="1" applyProtection="1">
      <alignment vertical="center"/>
      <protection/>
    </xf>
    <xf numFmtId="43" fontId="26" fillId="3" borderId="0" xfId="15" applyFont="1" applyFill="1" applyAlignment="1" applyProtection="1">
      <alignment horizontal="right" vertical="center"/>
      <protection/>
    </xf>
    <xf numFmtId="0" fontId="26" fillId="3" borderId="0" xfId="0" applyFont="1" applyFill="1" applyAlignment="1" applyProtection="1">
      <alignment horizontal="center" vertical="center"/>
      <protection/>
    </xf>
    <xf numFmtId="0" fontId="1" fillId="3" borderId="0" xfId="0" applyFont="1" applyFill="1" applyAlignment="1" applyProtection="1">
      <alignment vertical="center"/>
      <protection/>
    </xf>
    <xf numFmtId="164" fontId="1" fillId="0" borderId="1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169" fontId="1" fillId="0" borderId="0" xfId="15" applyNumberFormat="1" applyFont="1" applyFill="1" applyBorder="1" applyAlignment="1" applyProtection="1">
      <alignment vertical="center"/>
      <protection/>
    </xf>
    <xf numFmtId="43" fontId="1" fillId="0" borderId="0" xfId="15" applyNumberFormat="1" applyFont="1" applyFill="1" applyBorder="1" applyAlignment="1" applyProtection="1">
      <alignment vertical="center"/>
      <protection/>
    </xf>
    <xf numFmtId="43" fontId="1" fillId="0" borderId="11" xfId="15" applyNumberFormat="1" applyFont="1" applyFill="1" applyBorder="1" applyAlignment="1" applyProtection="1">
      <alignment vertical="center"/>
      <protection/>
    </xf>
    <xf numFmtId="0" fontId="1" fillId="0" borderId="0" xfId="0" applyFont="1" applyAlignment="1" applyProtection="1">
      <alignment vertical="center"/>
      <protection/>
    </xf>
    <xf numFmtId="0" fontId="10" fillId="0" borderId="10" xfId="20" applyNumberFormat="1" applyFont="1" applyBorder="1" applyAlignment="1" applyProtection="1">
      <alignment horizontal="left" vertical="center" indent="2"/>
      <protection/>
    </xf>
    <xf numFmtId="169" fontId="14" fillId="0" borderId="0" xfId="15" applyNumberFormat="1" applyFont="1" applyFill="1" applyBorder="1" applyAlignment="1">
      <alignment/>
    </xf>
    <xf numFmtId="164" fontId="14" fillId="3" borderId="0" xfId="0" applyNumberFormat="1" applyFont="1" applyFill="1" applyAlignment="1">
      <alignment/>
    </xf>
    <xf numFmtId="169" fontId="0" fillId="3" borderId="0" xfId="0" applyNumberFormat="1" applyFill="1" applyAlignment="1">
      <alignment/>
    </xf>
    <xf numFmtId="0" fontId="0" fillId="3" borderId="0" xfId="0" applyFont="1" applyFill="1" applyAlignment="1">
      <alignment/>
    </xf>
    <xf numFmtId="3" fontId="3" fillId="0" borderId="0" xfId="0" applyNumberFormat="1" applyFont="1" applyAlignment="1">
      <alignment/>
    </xf>
    <xf numFmtId="3" fontId="0" fillId="0" borderId="21" xfId="0" applyNumberFormat="1" applyFont="1" applyBorder="1" applyAlignment="1">
      <alignment/>
    </xf>
    <xf numFmtId="3" fontId="0" fillId="0" borderId="22" xfId="0" applyNumberFormat="1" applyFont="1" applyBorder="1" applyAlignment="1">
      <alignment/>
    </xf>
    <xf numFmtId="3" fontId="0" fillId="0" borderId="23" xfId="0" applyNumberFormat="1" applyFont="1" applyBorder="1" applyAlignment="1">
      <alignment/>
    </xf>
    <xf numFmtId="43" fontId="0" fillId="0" borderId="0" xfId="0" applyNumberFormat="1" applyFill="1" applyAlignment="1">
      <alignment/>
    </xf>
    <xf numFmtId="3" fontId="0" fillId="0" borderId="0" xfId="0" applyNumberFormat="1" applyFill="1" applyAlignment="1">
      <alignment/>
    </xf>
    <xf numFmtId="0" fontId="1" fillId="0" borderId="0" xfId="15" applyNumberFormat="1" applyFont="1" applyBorder="1" applyAlignment="1" applyProtection="1">
      <alignment horizontal="left" indent="5"/>
      <protection/>
    </xf>
    <xf numFmtId="0" fontId="1" fillId="0" borderId="15" xfId="0" applyFont="1" applyBorder="1" applyAlignment="1">
      <alignment horizontal="right" wrapText="1" readingOrder="1"/>
    </xf>
    <xf numFmtId="0" fontId="0" fillId="0" borderId="0" xfId="0" applyAlignment="1">
      <alignment horizontal="left"/>
    </xf>
    <xf numFmtId="0" fontId="1" fillId="0" borderId="10" xfId="15" applyNumberFormat="1" applyFont="1" applyBorder="1" applyAlignment="1" applyProtection="1">
      <alignment horizontal="left" vertical="top" indent="5"/>
      <protection/>
    </xf>
    <xf numFmtId="0" fontId="1" fillId="0" borderId="0" xfId="0" applyFont="1" applyBorder="1" applyAlignment="1">
      <alignment horizontal="right" wrapText="1" readingOrder="1"/>
    </xf>
    <xf numFmtId="0" fontId="1" fillId="0" borderId="0" xfId="15" applyNumberFormat="1" applyFont="1" applyBorder="1" applyAlignment="1" applyProtection="1">
      <alignment horizontal="left"/>
      <protection/>
    </xf>
    <xf numFmtId="0" fontId="22" fillId="0" borderId="10" xfId="0" applyFont="1" applyBorder="1" applyAlignment="1">
      <alignment/>
    </xf>
    <xf numFmtId="169" fontId="14" fillId="0" borderId="11" xfId="15" applyNumberFormat="1" applyFont="1" applyBorder="1" applyAlignment="1">
      <alignment/>
    </xf>
    <xf numFmtId="0" fontId="0" fillId="0" borderId="0" xfId="0" applyBorder="1" applyAlignment="1">
      <alignment horizontal="left"/>
    </xf>
    <xf numFmtId="43" fontId="1" fillId="0" borderId="4" xfId="15" applyFont="1" applyBorder="1" applyAlignment="1" applyProtection="1">
      <alignment/>
      <protection/>
    </xf>
    <xf numFmtId="43" fontId="1" fillId="0" borderId="15" xfId="15" applyFont="1" applyBorder="1" applyAlignment="1" applyProtection="1">
      <alignment horizontal="right"/>
      <protection/>
    </xf>
    <xf numFmtId="43" fontId="2" fillId="0" borderId="4" xfId="15" applyFont="1" applyBorder="1" applyAlignment="1" applyProtection="1">
      <alignment/>
      <protection/>
    </xf>
    <xf numFmtId="43" fontId="1" fillId="0" borderId="15" xfId="15" applyFont="1" applyBorder="1" applyAlignment="1" applyProtection="1">
      <alignment/>
      <protection/>
    </xf>
    <xf numFmtId="164" fontId="2" fillId="0" borderId="1" xfId="15" applyNumberFormat="1" applyFont="1" applyFill="1" applyBorder="1" applyAlignment="1" applyProtection="1">
      <alignment horizontal="center" vertical="center"/>
      <protection/>
    </xf>
    <xf numFmtId="164" fontId="2" fillId="0" borderId="4" xfId="15" applyNumberFormat="1" applyFont="1" applyFill="1" applyBorder="1" applyAlignment="1" applyProtection="1">
      <alignment horizontal="center" vertical="center"/>
      <protection/>
    </xf>
    <xf numFmtId="43" fontId="1" fillId="0" borderId="15" xfId="15" applyFont="1" applyFill="1" applyBorder="1" applyAlignment="1" applyProtection="1">
      <alignment/>
      <protection/>
    </xf>
    <xf numFmtId="0" fontId="10" fillId="0" borderId="4" xfId="20" applyNumberFormat="1" applyFont="1" applyBorder="1" applyAlignment="1" applyProtection="1">
      <alignment horizontal="left" vertical="center" indent="2"/>
      <protection/>
    </xf>
    <xf numFmtId="43" fontId="1" fillId="0" borderId="15" xfId="15" applyFont="1" applyFill="1" applyBorder="1" applyAlignment="1" applyProtection="1">
      <alignment vertical="center"/>
      <protection/>
    </xf>
    <xf numFmtId="0" fontId="1" fillId="0" borderId="4" xfId="15" applyNumberFormat="1" applyFont="1" applyBorder="1" applyAlignment="1" applyProtection="1">
      <alignment horizontal="left" indent="5"/>
      <protection/>
    </xf>
    <xf numFmtId="0" fontId="1" fillId="0" borderId="4" xfId="15" applyNumberFormat="1" applyFont="1" applyBorder="1" applyAlignment="1" applyProtection="1">
      <alignment horizontal="center"/>
      <protection/>
    </xf>
    <xf numFmtId="0" fontId="1" fillId="0" borderId="4" xfId="15" applyNumberFormat="1" applyFont="1" applyBorder="1" applyAlignment="1" applyProtection="1">
      <alignment horizontal="left" indent="2"/>
      <protection/>
    </xf>
    <xf numFmtId="165" fontId="2" fillId="7" borderId="25" xfId="17" applyNumberFormat="1" applyFont="1" applyFill="1" applyBorder="1" applyAlignment="1" applyProtection="1">
      <alignment/>
      <protection/>
    </xf>
    <xf numFmtId="43" fontId="1" fillId="0" borderId="15" xfId="0" applyNumberFormat="1" applyFont="1" applyBorder="1" applyAlignment="1" applyProtection="1">
      <alignment/>
      <protection/>
    </xf>
    <xf numFmtId="0" fontId="1" fillId="0" borderId="15" xfId="0" applyFont="1" applyBorder="1" applyAlignment="1" applyProtection="1">
      <alignment/>
      <protection/>
    </xf>
    <xf numFmtId="43" fontId="1" fillId="0" borderId="4" xfId="15" applyFont="1" applyBorder="1" applyAlignment="1" applyProtection="1">
      <alignment horizontal="left" indent="3"/>
      <protection/>
    </xf>
    <xf numFmtId="0" fontId="1" fillId="0" borderId="4" xfId="15" applyNumberFormat="1" applyFont="1" applyBorder="1" applyAlignment="1" applyProtection="1">
      <alignment horizontal="left" vertical="top" indent="5"/>
      <protection/>
    </xf>
    <xf numFmtId="0" fontId="2" fillId="0" borderId="4" xfId="15" applyNumberFormat="1" applyFont="1" applyBorder="1" applyAlignment="1" applyProtection="1">
      <alignment horizontal="left" indent="2"/>
      <protection/>
    </xf>
    <xf numFmtId="165" fontId="2" fillId="2" borderId="1" xfId="17" applyNumberFormat="1" applyFont="1" applyFill="1" applyBorder="1" applyAlignment="1" applyProtection="1">
      <alignment/>
      <protection/>
    </xf>
    <xf numFmtId="0" fontId="0" fillId="0" borderId="4" xfId="0" applyBorder="1" applyAlignment="1" applyProtection="1">
      <alignment/>
      <protection/>
    </xf>
    <xf numFmtId="0" fontId="0" fillId="0" borderId="15" xfId="0" applyBorder="1" applyAlignment="1" applyProtection="1">
      <alignment/>
      <protection/>
    </xf>
    <xf numFmtId="43" fontId="8" fillId="0" borderId="4" xfId="15" applyFont="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43" fontId="13" fillId="0" borderId="2" xfId="15" applyNumberFormat="1" applyFont="1" applyBorder="1" applyAlignment="1">
      <alignment/>
    </xf>
    <xf numFmtId="169" fontId="19" fillId="0" borderId="2" xfId="15" applyNumberFormat="1" applyFont="1" applyFill="1" applyBorder="1" applyAlignment="1">
      <alignment/>
    </xf>
    <xf numFmtId="169" fontId="19" fillId="0" borderId="2" xfId="15" applyNumberFormat="1" applyFont="1" applyBorder="1" applyAlignment="1">
      <alignment/>
    </xf>
    <xf numFmtId="169" fontId="18" fillId="0" borderId="2" xfId="15" applyNumberFormat="1" applyFont="1" applyBorder="1" applyAlignment="1">
      <alignment/>
    </xf>
    <xf numFmtId="169" fontId="21" fillId="0" borderId="2" xfId="15" applyNumberFormat="1" applyFont="1" applyBorder="1" applyAlignment="1">
      <alignment/>
    </xf>
    <xf numFmtId="169" fontId="13" fillId="0" borderId="2" xfId="15" applyNumberFormat="1" applyFont="1" applyBorder="1" applyAlignment="1">
      <alignment/>
    </xf>
    <xf numFmtId="0" fontId="19" fillId="0" borderId="29" xfId="0" applyFont="1" applyBorder="1" applyAlignment="1">
      <alignment horizontal="center"/>
    </xf>
    <xf numFmtId="0" fontId="25" fillId="0" borderId="0" xfId="0" applyFont="1" applyBorder="1" applyAlignment="1">
      <alignment horizontal="left"/>
    </xf>
    <xf numFmtId="169" fontId="13" fillId="0" borderId="30" xfId="15" applyNumberFormat="1" applyFont="1" applyBorder="1" applyAlignment="1">
      <alignment horizontal="center"/>
    </xf>
    <xf numFmtId="169" fontId="13" fillId="0" borderId="29" xfId="15" applyNumberFormat="1" applyFont="1" applyBorder="1" applyAlignment="1">
      <alignment horizontal="center"/>
    </xf>
    <xf numFmtId="0" fontId="18" fillId="0" borderId="31" xfId="0" applyFont="1" applyBorder="1" applyAlignment="1">
      <alignment horizontal="center"/>
    </xf>
    <xf numFmtId="0" fontId="18" fillId="0" borderId="9" xfId="0" applyFont="1" applyBorder="1" applyAlignment="1">
      <alignment horizontal="center"/>
    </xf>
    <xf numFmtId="0" fontId="21" fillId="0" borderId="30" xfId="0" applyFont="1" applyBorder="1" applyAlignment="1">
      <alignment horizontal="center"/>
    </xf>
    <xf numFmtId="0" fontId="21" fillId="0" borderId="29" xfId="0" applyFont="1" applyBorder="1" applyAlignment="1">
      <alignment horizontal="center"/>
    </xf>
    <xf numFmtId="169" fontId="14" fillId="0" borderId="3" xfId="15" applyNumberFormat="1" applyFont="1" applyBorder="1" applyAlignment="1">
      <alignment horizontal="center"/>
    </xf>
    <xf numFmtId="0" fontId="19" fillId="0" borderId="30" xfId="0" applyFont="1" applyBorder="1" applyAlignment="1">
      <alignment horizontal="center"/>
    </xf>
    <xf numFmtId="169" fontId="18" fillId="0" borderId="26" xfId="15" applyNumberFormat="1" applyFont="1" applyBorder="1" applyAlignment="1">
      <alignment horizontal="center"/>
    </xf>
    <xf numFmtId="169" fontId="18" fillId="0" borderId="28" xfId="15" applyNumberFormat="1"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22" fillId="0" borderId="10" xfId="0" applyFont="1" applyBorder="1" applyAlignment="1">
      <alignment horizontal="left" wrapText="1"/>
    </xf>
    <xf numFmtId="0" fontId="0" fillId="0" borderId="0" xfId="0" applyBorder="1" applyAlignment="1">
      <alignment horizontal="left"/>
    </xf>
    <xf numFmtId="0" fontId="0" fillId="0" borderId="11" xfId="0" applyBorder="1" applyAlignment="1">
      <alignment horizontal="left"/>
    </xf>
    <xf numFmtId="0" fontId="0" fillId="0" borderId="0" xfId="0" applyFont="1" applyBorder="1" applyAlignment="1">
      <alignment horizontal="left" wrapText="1"/>
    </xf>
    <xf numFmtId="0" fontId="0" fillId="0" borderId="11" xfId="0" applyFont="1" applyBorder="1" applyAlignment="1">
      <alignment horizontal="left" wrapText="1"/>
    </xf>
    <xf numFmtId="0" fontId="22" fillId="0" borderId="20" xfId="0" applyFont="1" applyBorder="1" applyAlignment="1">
      <alignment horizontal="left" wrapText="1"/>
    </xf>
    <xf numFmtId="0" fontId="22" fillId="0" borderId="3" xfId="0" applyFont="1" applyBorder="1" applyAlignment="1">
      <alignment horizontal="left" wrapText="1"/>
    </xf>
    <xf numFmtId="0" fontId="22" fillId="0" borderId="24" xfId="0" applyFont="1" applyBorder="1" applyAlignment="1">
      <alignment horizontal="left" wrapText="1"/>
    </xf>
    <xf numFmtId="0" fontId="22" fillId="0" borderId="12" xfId="0" applyFont="1" applyBorder="1" applyAlignment="1">
      <alignment horizontal="left" wrapText="1"/>
    </xf>
    <xf numFmtId="0" fontId="0" fillId="0" borderId="2" xfId="0" applyBorder="1" applyAlignment="1">
      <alignment horizontal="left"/>
    </xf>
    <xf numFmtId="0" fontId="0" fillId="0" borderId="13" xfId="0" applyBorder="1" applyAlignment="1">
      <alignment horizontal="left"/>
    </xf>
    <xf numFmtId="0" fontId="1" fillId="0" borderId="4" xfId="15" applyNumberFormat="1" applyFont="1" applyBorder="1" applyAlignment="1" applyProtection="1">
      <alignment horizontal="left"/>
      <protection/>
    </xf>
    <xf numFmtId="0" fontId="1" fillId="0" borderId="0" xfId="15" applyNumberFormat="1" applyFont="1" applyBorder="1" applyAlignment="1" applyProtection="1">
      <alignment horizontal="left"/>
      <protection/>
    </xf>
    <xf numFmtId="43" fontId="23" fillId="7" borderId="8" xfId="15" applyFont="1" applyFill="1" applyBorder="1" applyAlignment="1" applyProtection="1">
      <alignment horizontal="center"/>
      <protection/>
    </xf>
    <xf numFmtId="43" fontId="23" fillId="7" borderId="31" xfId="15" applyFont="1" applyFill="1" applyBorder="1" applyAlignment="1" applyProtection="1">
      <alignment horizontal="center"/>
      <protection/>
    </xf>
    <xf numFmtId="43" fontId="23" fillId="7" borderId="9" xfId="15" applyFont="1" applyFill="1" applyBorder="1" applyAlignment="1" applyProtection="1">
      <alignment horizontal="center"/>
      <protection/>
    </xf>
    <xf numFmtId="43" fontId="4" fillId="7" borderId="5" xfId="15" applyFont="1" applyFill="1" applyBorder="1" applyAlignment="1" applyProtection="1">
      <alignment horizontal="center"/>
      <protection/>
    </xf>
    <xf numFmtId="43" fontId="4" fillId="7" borderId="2" xfId="15" applyFont="1" applyFill="1" applyBorder="1" applyAlignment="1" applyProtection="1">
      <alignment horizontal="center"/>
      <protection/>
    </xf>
    <xf numFmtId="43" fontId="4" fillId="7" borderId="32" xfId="15" applyFont="1" applyFill="1" applyBorder="1" applyAlignment="1" applyProtection="1">
      <alignment horizontal="center"/>
      <protection/>
    </xf>
    <xf numFmtId="0" fontId="1" fillId="0" borderId="10" xfId="15" applyNumberFormat="1" applyFont="1" applyBorder="1" applyAlignment="1" applyProtection="1">
      <alignment horizontal="left"/>
      <protection/>
    </xf>
    <xf numFmtId="43" fontId="23" fillId="4" borderId="20" xfId="15" applyFont="1" applyFill="1" applyBorder="1" applyAlignment="1" applyProtection="1">
      <alignment horizontal="center"/>
      <protection/>
    </xf>
    <xf numFmtId="43" fontId="23" fillId="4" borderId="3" xfId="15" applyFont="1" applyFill="1" applyBorder="1" applyAlignment="1" applyProtection="1">
      <alignment horizontal="center"/>
      <protection/>
    </xf>
    <xf numFmtId="43" fontId="23" fillId="4" borderId="24" xfId="15" applyFont="1" applyFill="1" applyBorder="1" applyAlignment="1" applyProtection="1">
      <alignment horizontal="center"/>
      <protection/>
    </xf>
    <xf numFmtId="43" fontId="4" fillId="4" borderId="12" xfId="15" applyFont="1" applyFill="1" applyBorder="1" applyAlignment="1" applyProtection="1">
      <alignment horizontal="center"/>
      <protection/>
    </xf>
    <xf numFmtId="43" fontId="4" fillId="4" borderId="2" xfId="15" applyFont="1" applyFill="1" applyBorder="1" applyAlignment="1" applyProtection="1">
      <alignment horizontal="center"/>
      <protection/>
    </xf>
    <xf numFmtId="43" fontId="4" fillId="4" borderId="13" xfId="15" applyFont="1" applyFill="1" applyBorder="1" applyAlignment="1" applyProtection="1">
      <alignment horizontal="center"/>
      <protection/>
    </xf>
    <xf numFmtId="43" fontId="23" fillId="5" borderId="20" xfId="15" applyFont="1" applyFill="1" applyBorder="1" applyAlignment="1" applyProtection="1">
      <alignment horizontal="center"/>
      <protection/>
    </xf>
    <xf numFmtId="43" fontId="23" fillId="5" borderId="3" xfId="15" applyFont="1" applyFill="1" applyBorder="1" applyAlignment="1" applyProtection="1">
      <alignment horizontal="center"/>
      <protection/>
    </xf>
    <xf numFmtId="43" fontId="23" fillId="5" borderId="24" xfId="15" applyFont="1" applyFill="1" applyBorder="1" applyAlignment="1" applyProtection="1">
      <alignment horizontal="center"/>
      <protection/>
    </xf>
    <xf numFmtId="43" fontId="4" fillId="5" borderId="12" xfId="15" applyFont="1" applyFill="1" applyBorder="1" applyAlignment="1" applyProtection="1">
      <alignment horizontal="center"/>
      <protection/>
    </xf>
    <xf numFmtId="43" fontId="4" fillId="5" borderId="2" xfId="15" applyFont="1" applyFill="1" applyBorder="1" applyAlignment="1" applyProtection="1">
      <alignment horizontal="center"/>
      <protection/>
    </xf>
    <xf numFmtId="43" fontId="4" fillId="5" borderId="13" xfId="15"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FFCC"/>
        </patternFill>
      </fill>
      <border>
        <top style="thin"/>
        <bottom style="thin">
          <color rgb="FF000000"/>
        </bottom>
      </border>
    </dxf>
    <dxf>
      <font>
        <color rgb="FF0000FF"/>
      </font>
      <fill>
        <patternFill>
          <bgColor rgb="FFFFFFCC"/>
        </patternFill>
      </fill>
      <border>
        <top style="thin"/>
        <bottom style="thin">
          <color rgb="FF000000"/>
        </bottom>
      </border>
    </dxf>
    <dxf>
      <font>
        <color rgb="FF800000"/>
      </font>
      <fill>
        <patternFill>
          <bgColor rgb="FFFFFFCC"/>
        </patternFill>
      </fill>
      <border>
        <top style="thin"/>
        <bottom style="thin">
          <color rgb="FF000000"/>
        </bottom>
      </border>
    </dxf>
    <dxf>
      <font>
        <color rgb="FF008000"/>
      </font>
      <fill>
        <patternFill>
          <bgColor rgb="FFFFFFCC"/>
        </patternFill>
      </fill>
      <border>
        <top style="thin"/>
        <bottom style="thin">
          <color rgb="FF000000"/>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AE189"/>
  <sheetViews>
    <sheetView tabSelected="1" zoomScale="90" zoomScaleNormal="90"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00390625" style="12" bestFit="1" customWidth="1"/>
    <col min="2" max="2" width="19.7109375" style="8" customWidth="1"/>
    <col min="3" max="3" width="12.421875" style="9" bestFit="1" customWidth="1"/>
    <col min="4" max="4" width="18.7109375" style="23" customWidth="1"/>
    <col min="5" max="5" width="11.00390625" style="9" bestFit="1" customWidth="1"/>
    <col min="6" max="6" width="18.7109375" style="9" customWidth="1"/>
    <col min="7" max="7" width="11.00390625" style="9" bestFit="1" customWidth="1"/>
    <col min="8" max="8" width="18.7109375" style="9" customWidth="1"/>
    <col min="9" max="9" width="8.00390625" style="9" customWidth="1"/>
    <col min="10" max="10" width="18.7109375" style="9" customWidth="1"/>
    <col min="11" max="11" width="7.28125" style="9" customWidth="1"/>
    <col min="12" max="12" width="18.7109375" style="9" customWidth="1"/>
    <col min="13" max="13" width="13.00390625" style="9" bestFit="1" customWidth="1"/>
    <col min="14" max="14" width="9.140625" style="40" customWidth="1"/>
    <col min="15" max="15" width="9.140625" style="41" customWidth="1"/>
    <col min="16" max="16" width="13.57421875" style="41" bestFit="1" customWidth="1"/>
    <col min="17" max="17" width="5.140625" style="41" customWidth="1"/>
    <col min="18" max="18" width="16.57421875" style="41" bestFit="1" customWidth="1"/>
    <col min="19" max="19" width="17.28125" style="41" bestFit="1" customWidth="1"/>
    <col min="20" max="26" width="9.140625" style="40" customWidth="1"/>
    <col min="27" max="16384" width="9.140625" style="8" customWidth="1"/>
  </cols>
  <sheetData>
    <row r="1" ht="12.75">
      <c r="A1" s="7" t="s">
        <v>281</v>
      </c>
    </row>
    <row r="2" ht="13.5" customHeight="1">
      <c r="A2" s="7" t="s">
        <v>614</v>
      </c>
    </row>
    <row r="3" spans="1:13" ht="13.5" customHeight="1">
      <c r="A3" s="214" t="s">
        <v>615</v>
      </c>
      <c r="B3" s="214"/>
      <c r="C3" s="10"/>
      <c r="D3" s="163"/>
      <c r="E3" s="10"/>
      <c r="F3" s="10"/>
      <c r="G3" s="10"/>
      <c r="H3" s="10"/>
      <c r="I3" s="10"/>
      <c r="J3" s="10"/>
      <c r="K3" s="10"/>
      <c r="L3" s="10"/>
      <c r="M3" s="10"/>
    </row>
    <row r="4" spans="1:13" ht="6.75" customHeight="1" thickBot="1">
      <c r="A4" s="11"/>
      <c r="C4" s="10"/>
      <c r="D4" s="163"/>
      <c r="E4" s="10"/>
      <c r="F4" s="10"/>
      <c r="G4" s="10"/>
      <c r="H4" s="10"/>
      <c r="I4" s="10"/>
      <c r="J4" s="10"/>
      <c r="K4" s="10"/>
      <c r="L4" s="10"/>
      <c r="M4" s="10"/>
    </row>
    <row r="5" spans="2:13" ht="12.75">
      <c r="B5" s="13"/>
      <c r="C5" s="14" t="s">
        <v>142</v>
      </c>
      <c r="D5" s="73"/>
      <c r="E5" s="14"/>
      <c r="F5" s="14"/>
      <c r="G5" s="14"/>
      <c r="H5" s="221"/>
      <c r="I5" s="221"/>
      <c r="J5" s="14"/>
      <c r="K5" s="14"/>
      <c r="L5" s="14"/>
      <c r="M5" s="14"/>
    </row>
    <row r="6" spans="3:13" ht="12.75">
      <c r="C6" s="15" t="s">
        <v>143</v>
      </c>
      <c r="D6" s="74"/>
      <c r="E6" s="7"/>
      <c r="F6" s="36"/>
      <c r="G6" s="37"/>
      <c r="H6" s="217" t="s">
        <v>144</v>
      </c>
      <c r="I6" s="218"/>
      <c r="J6" s="39"/>
      <c r="K6" s="24"/>
      <c r="L6" s="38"/>
      <c r="M6" s="38"/>
    </row>
    <row r="7" spans="3:13" ht="13.5" customHeight="1">
      <c r="C7" s="15" t="s">
        <v>145</v>
      </c>
      <c r="D7" s="222" t="s">
        <v>605</v>
      </c>
      <c r="E7" s="213"/>
      <c r="F7" s="223" t="s">
        <v>146</v>
      </c>
      <c r="G7" s="224"/>
      <c r="H7" s="225" t="s">
        <v>608</v>
      </c>
      <c r="I7" s="226"/>
      <c r="J7" s="219" t="s">
        <v>453</v>
      </c>
      <c r="K7" s="220"/>
      <c r="L7" s="215" t="s">
        <v>147</v>
      </c>
      <c r="M7" s="216"/>
    </row>
    <row r="8" spans="3:13" ht="12.75">
      <c r="C8" s="15" t="s">
        <v>148</v>
      </c>
      <c r="D8" s="75"/>
      <c r="E8" s="33" t="s">
        <v>149</v>
      </c>
      <c r="F8" s="16"/>
      <c r="G8" s="33" t="s">
        <v>149</v>
      </c>
      <c r="H8" s="17"/>
      <c r="I8" s="33" t="s">
        <v>149</v>
      </c>
      <c r="J8" s="16"/>
      <c r="K8" s="33" t="s">
        <v>149</v>
      </c>
      <c r="L8" s="16" t="s">
        <v>150</v>
      </c>
      <c r="M8" s="33" t="s">
        <v>151</v>
      </c>
    </row>
    <row r="9" spans="1:13" ht="17.25" customHeight="1" thickBot="1">
      <c r="A9" s="25">
        <f>'Fiscal Year 2006 Worksheet'!A5</f>
        <v>0</v>
      </c>
      <c r="B9" s="19" t="s">
        <v>287</v>
      </c>
      <c r="C9" s="18" t="s">
        <v>604</v>
      </c>
      <c r="D9" s="76" t="s">
        <v>152</v>
      </c>
      <c r="E9" s="34" t="s">
        <v>153</v>
      </c>
      <c r="F9" s="20" t="s">
        <v>152</v>
      </c>
      <c r="G9" s="34" t="s">
        <v>153</v>
      </c>
      <c r="H9" s="21" t="s">
        <v>152</v>
      </c>
      <c r="I9" s="34" t="s">
        <v>153</v>
      </c>
      <c r="J9" s="20" t="s">
        <v>152</v>
      </c>
      <c r="K9" s="34" t="s">
        <v>153</v>
      </c>
      <c r="L9" s="77" t="s">
        <v>611</v>
      </c>
      <c r="M9" s="35" t="s">
        <v>610</v>
      </c>
    </row>
    <row r="10" ht="12.75">
      <c r="B10" s="7" t="s">
        <v>154</v>
      </c>
    </row>
    <row r="11" spans="1:15" ht="12.75">
      <c r="A11" s="22">
        <v>1</v>
      </c>
      <c r="B11" s="8" t="s">
        <v>282</v>
      </c>
      <c r="C11" s="113">
        <v>5111.27</v>
      </c>
      <c r="D11" s="9">
        <v>12665992.289999992</v>
      </c>
      <c r="E11" s="9">
        <v>2478</v>
      </c>
      <c r="F11" s="9">
        <v>24809013.740000006</v>
      </c>
      <c r="G11" s="9">
        <v>4854</v>
      </c>
      <c r="H11" s="9">
        <v>5219050.76</v>
      </c>
      <c r="I11" s="9">
        <v>1021</v>
      </c>
      <c r="J11" s="9">
        <v>6497663.609999999</v>
      </c>
      <c r="K11" s="9">
        <v>1271</v>
      </c>
      <c r="L11" s="9">
        <v>49191720.4</v>
      </c>
      <c r="M11" s="9">
        <v>9624</v>
      </c>
      <c r="N11" s="164"/>
      <c r="O11" s="165"/>
    </row>
    <row r="12" spans="1:15" ht="12.75">
      <c r="A12" s="22">
        <v>2</v>
      </c>
      <c r="B12" s="8" t="s">
        <v>155</v>
      </c>
      <c r="C12" s="113">
        <v>12452.15</v>
      </c>
      <c r="D12" s="9">
        <v>94623852.59</v>
      </c>
      <c r="E12" s="9">
        <v>7599</v>
      </c>
      <c r="F12" s="9">
        <v>27182510.75</v>
      </c>
      <c r="G12" s="9">
        <v>2183</v>
      </c>
      <c r="H12" s="9">
        <v>11440472.94</v>
      </c>
      <c r="I12" s="9">
        <v>919</v>
      </c>
      <c r="J12" s="9">
        <v>6759681.9</v>
      </c>
      <c r="K12" s="9">
        <v>543</v>
      </c>
      <c r="L12" s="9">
        <v>140006518.18</v>
      </c>
      <c r="M12" s="9">
        <v>11244</v>
      </c>
      <c r="N12" s="164"/>
      <c r="O12" s="165"/>
    </row>
    <row r="13" spans="1:15" ht="12.75">
      <c r="A13" s="22">
        <v>3</v>
      </c>
      <c r="B13" s="8" t="s">
        <v>286</v>
      </c>
      <c r="C13" s="113">
        <v>2925.58</v>
      </c>
      <c r="D13" s="9">
        <v>10321723.880000003</v>
      </c>
      <c r="E13" s="9">
        <v>3528</v>
      </c>
      <c r="F13" s="9">
        <v>13758118.66</v>
      </c>
      <c r="G13" s="9">
        <v>4703</v>
      </c>
      <c r="H13" s="9">
        <v>2374121.44</v>
      </c>
      <c r="I13" s="9">
        <v>812</v>
      </c>
      <c r="J13" s="9">
        <v>1993141.3</v>
      </c>
      <c r="K13" s="9">
        <v>681</v>
      </c>
      <c r="L13" s="9">
        <v>28447105.28</v>
      </c>
      <c r="M13" s="9">
        <v>9724</v>
      </c>
      <c r="N13" s="164"/>
      <c r="O13" s="165"/>
    </row>
    <row r="14" spans="1:15" ht="12.75">
      <c r="A14" s="22">
        <v>4</v>
      </c>
      <c r="B14" s="8" t="s">
        <v>156</v>
      </c>
      <c r="C14" s="113">
        <v>1763.7</v>
      </c>
      <c r="D14" s="9">
        <v>3944611.63</v>
      </c>
      <c r="E14" s="9">
        <v>2237</v>
      </c>
      <c r="F14" s="9">
        <v>7390731.7299999995</v>
      </c>
      <c r="G14" s="9">
        <v>4190</v>
      </c>
      <c r="H14" s="9">
        <v>1562642.9</v>
      </c>
      <c r="I14" s="9">
        <v>886</v>
      </c>
      <c r="J14" s="9">
        <v>1293859.18</v>
      </c>
      <c r="K14" s="9">
        <v>734</v>
      </c>
      <c r="L14" s="9">
        <v>14191845.44</v>
      </c>
      <c r="M14" s="9">
        <v>8047</v>
      </c>
      <c r="N14" s="164"/>
      <c r="O14" s="165"/>
    </row>
    <row r="15" spans="1:15" ht="12.75">
      <c r="A15" s="22">
        <v>5</v>
      </c>
      <c r="B15" s="8" t="s">
        <v>157</v>
      </c>
      <c r="C15" s="113">
        <v>4639.81</v>
      </c>
      <c r="D15" s="9">
        <v>12599360.14</v>
      </c>
      <c r="E15" s="9">
        <v>2715</v>
      </c>
      <c r="F15" s="9">
        <v>19131581.880000003</v>
      </c>
      <c r="G15" s="9">
        <v>4123</v>
      </c>
      <c r="H15" s="9">
        <v>4208865.76</v>
      </c>
      <c r="I15" s="9">
        <v>907</v>
      </c>
      <c r="J15" s="9">
        <v>3376849.67</v>
      </c>
      <c r="K15" s="9">
        <v>728</v>
      </c>
      <c r="L15" s="9">
        <v>39316657.45</v>
      </c>
      <c r="M15" s="9">
        <v>8474</v>
      </c>
      <c r="N15" s="164"/>
      <c r="O15" s="165"/>
    </row>
    <row r="16" spans="1:15" ht="12.75">
      <c r="A16" s="22">
        <v>6</v>
      </c>
      <c r="B16" s="8" t="s">
        <v>158</v>
      </c>
      <c r="C16" s="113">
        <v>2257.92</v>
      </c>
      <c r="D16" s="9">
        <v>4404418.1</v>
      </c>
      <c r="E16" s="9">
        <v>1951</v>
      </c>
      <c r="F16" s="9">
        <v>9690362.150000002</v>
      </c>
      <c r="G16" s="9">
        <v>4292</v>
      </c>
      <c r="H16" s="9">
        <v>1972220.74</v>
      </c>
      <c r="I16" s="9">
        <v>873</v>
      </c>
      <c r="J16" s="9">
        <v>1872973.05</v>
      </c>
      <c r="K16" s="9">
        <v>830</v>
      </c>
      <c r="L16" s="9">
        <v>17939974.04</v>
      </c>
      <c r="M16" s="9">
        <v>7945</v>
      </c>
      <c r="N16" s="164"/>
      <c r="O16" s="165"/>
    </row>
    <row r="17" spans="1:15" ht="12.75">
      <c r="A17" s="22">
        <v>7</v>
      </c>
      <c r="B17" s="8" t="s">
        <v>159</v>
      </c>
      <c r="C17" s="113">
        <v>17472.83</v>
      </c>
      <c r="D17" s="9">
        <v>263912512.92000002</v>
      </c>
      <c r="E17" s="9">
        <v>15104</v>
      </c>
      <c r="F17" s="9">
        <v>24367826.820000004</v>
      </c>
      <c r="G17" s="9">
        <v>1395</v>
      </c>
      <c r="H17" s="9">
        <v>16509629.12</v>
      </c>
      <c r="I17" s="9">
        <v>945</v>
      </c>
      <c r="J17" s="9">
        <v>13240897.13</v>
      </c>
      <c r="K17" s="9">
        <v>758</v>
      </c>
      <c r="L17" s="9">
        <v>318030865.99</v>
      </c>
      <c r="M17" s="9">
        <v>18201</v>
      </c>
      <c r="N17" s="164"/>
      <c r="O17" s="165"/>
    </row>
    <row r="18" spans="1:15" ht="12.75">
      <c r="A18" s="22">
        <v>8</v>
      </c>
      <c r="B18" s="8" t="s">
        <v>160</v>
      </c>
      <c r="C18" s="113">
        <v>10817</v>
      </c>
      <c r="D18" s="9">
        <v>30086005.319999993</v>
      </c>
      <c r="E18" s="9">
        <v>2781</v>
      </c>
      <c r="F18" s="9">
        <v>40941519.78000001</v>
      </c>
      <c r="G18" s="9">
        <v>3785</v>
      </c>
      <c r="H18" s="9">
        <v>10227483.9</v>
      </c>
      <c r="I18" s="9">
        <v>946</v>
      </c>
      <c r="J18" s="9">
        <v>5606027.77</v>
      </c>
      <c r="K18" s="9">
        <v>518</v>
      </c>
      <c r="L18" s="9">
        <v>86861036.77</v>
      </c>
      <c r="M18" s="9">
        <v>8030</v>
      </c>
      <c r="N18" s="164"/>
      <c r="O18" s="165"/>
    </row>
    <row r="19" spans="1:15" ht="12.75">
      <c r="A19" s="22">
        <v>9</v>
      </c>
      <c r="B19" s="8" t="s">
        <v>161</v>
      </c>
      <c r="C19" s="113">
        <v>778</v>
      </c>
      <c r="D19" s="9">
        <v>7045259.83</v>
      </c>
      <c r="E19" s="9">
        <v>9056</v>
      </c>
      <c r="F19" s="9">
        <v>1201048.47</v>
      </c>
      <c r="G19" s="9">
        <v>1544</v>
      </c>
      <c r="H19" s="9">
        <v>693918.62</v>
      </c>
      <c r="I19" s="9">
        <v>892</v>
      </c>
      <c r="J19" s="9">
        <v>738798.3</v>
      </c>
      <c r="K19" s="9">
        <v>950</v>
      </c>
      <c r="L19" s="9">
        <v>9679025.22</v>
      </c>
      <c r="M19" s="9">
        <v>12441</v>
      </c>
      <c r="N19" s="164"/>
      <c r="O19" s="165"/>
    </row>
    <row r="20" spans="1:15" ht="13.5">
      <c r="A20" s="22">
        <v>10</v>
      </c>
      <c r="B20" s="8" t="s">
        <v>622</v>
      </c>
      <c r="C20" s="113">
        <v>9969.38</v>
      </c>
      <c r="D20" s="9">
        <v>29623043.92</v>
      </c>
      <c r="E20" s="9">
        <v>2971</v>
      </c>
      <c r="F20" s="9">
        <v>34224057.760000005</v>
      </c>
      <c r="G20" s="9">
        <v>3433</v>
      </c>
      <c r="H20" s="9">
        <v>8582281.12</v>
      </c>
      <c r="I20" s="9">
        <v>861</v>
      </c>
      <c r="J20" s="9">
        <v>5967278.6</v>
      </c>
      <c r="K20" s="9">
        <v>599</v>
      </c>
      <c r="L20" s="9">
        <v>78396661.4</v>
      </c>
      <c r="M20" s="9">
        <v>7864</v>
      </c>
      <c r="N20" s="164"/>
      <c r="O20" s="165"/>
    </row>
    <row r="21" spans="1:15" ht="12.75">
      <c r="A21" s="22">
        <v>11</v>
      </c>
      <c r="B21" s="8" t="s">
        <v>162</v>
      </c>
      <c r="C21" s="113">
        <v>883.74</v>
      </c>
      <c r="D21" s="9">
        <v>1843124.18</v>
      </c>
      <c r="E21" s="9">
        <v>2086</v>
      </c>
      <c r="F21" s="9">
        <v>4283675.45</v>
      </c>
      <c r="G21" s="9">
        <v>4847</v>
      </c>
      <c r="H21" s="9">
        <v>760024.4</v>
      </c>
      <c r="I21" s="9">
        <v>860</v>
      </c>
      <c r="J21" s="9">
        <v>630417.13</v>
      </c>
      <c r="K21" s="9">
        <v>713</v>
      </c>
      <c r="L21" s="9">
        <v>7517241.16</v>
      </c>
      <c r="M21" s="9">
        <v>8506</v>
      </c>
      <c r="N21" s="164"/>
      <c r="O21" s="165"/>
    </row>
    <row r="22" spans="1:15" ht="12.75">
      <c r="A22" s="22">
        <v>12</v>
      </c>
      <c r="B22" s="8" t="s">
        <v>163</v>
      </c>
      <c r="C22" s="113">
        <v>4833.75</v>
      </c>
      <c r="D22" s="9">
        <v>18311090.39</v>
      </c>
      <c r="E22" s="9">
        <v>3788</v>
      </c>
      <c r="F22" s="9">
        <v>17806691.810000002</v>
      </c>
      <c r="G22" s="9">
        <v>3684</v>
      </c>
      <c r="H22" s="9">
        <v>4609580.84</v>
      </c>
      <c r="I22" s="9">
        <v>954</v>
      </c>
      <c r="J22" s="9">
        <v>2081719.24</v>
      </c>
      <c r="K22" s="9">
        <v>431</v>
      </c>
      <c r="L22" s="9">
        <v>42809082.28</v>
      </c>
      <c r="M22" s="9">
        <v>8856</v>
      </c>
      <c r="N22" s="164"/>
      <c r="O22" s="165"/>
    </row>
    <row r="23" spans="1:15" ht="12.75">
      <c r="A23" s="22">
        <v>13</v>
      </c>
      <c r="B23" s="8" t="s">
        <v>164</v>
      </c>
      <c r="C23" s="113">
        <v>2183.53</v>
      </c>
      <c r="D23" s="9">
        <v>5405463.98</v>
      </c>
      <c r="E23" s="9">
        <v>2476</v>
      </c>
      <c r="F23" s="9">
        <v>11468395.190000001</v>
      </c>
      <c r="G23" s="9">
        <v>5252</v>
      </c>
      <c r="H23" s="9">
        <v>2237498.72</v>
      </c>
      <c r="I23" s="9">
        <v>1025</v>
      </c>
      <c r="J23" s="9">
        <v>3907824.66</v>
      </c>
      <c r="K23" s="9">
        <v>1790</v>
      </c>
      <c r="L23" s="9">
        <v>23019182.55</v>
      </c>
      <c r="M23" s="9">
        <v>10542</v>
      </c>
      <c r="N23" s="164"/>
      <c r="O23" s="165"/>
    </row>
    <row r="24" spans="1:15" ht="12.75">
      <c r="A24" s="22">
        <v>14</v>
      </c>
      <c r="B24" s="8" t="s">
        <v>165</v>
      </c>
      <c r="C24" s="113">
        <v>3488.79</v>
      </c>
      <c r="D24" s="9">
        <v>9187719.780000001</v>
      </c>
      <c r="E24" s="9">
        <v>2633</v>
      </c>
      <c r="F24" s="9">
        <v>16616512.27</v>
      </c>
      <c r="G24" s="9">
        <v>4763</v>
      </c>
      <c r="H24" s="9">
        <v>2941486.74</v>
      </c>
      <c r="I24" s="9">
        <v>843</v>
      </c>
      <c r="J24" s="9">
        <v>4872821.37</v>
      </c>
      <c r="K24" s="9">
        <v>1397</v>
      </c>
      <c r="L24" s="9">
        <v>33618540.16</v>
      </c>
      <c r="M24" s="9">
        <v>9636</v>
      </c>
      <c r="N24" s="164"/>
      <c r="O24" s="165"/>
    </row>
    <row r="25" spans="1:15" ht="12.75">
      <c r="A25" s="22">
        <v>15</v>
      </c>
      <c r="B25" s="8" t="s">
        <v>166</v>
      </c>
      <c r="C25" s="113">
        <v>2114.32</v>
      </c>
      <c r="D25" s="9">
        <v>4086267.31</v>
      </c>
      <c r="E25" s="9">
        <v>1933</v>
      </c>
      <c r="F25" s="9">
        <v>10650242.889999999</v>
      </c>
      <c r="G25" s="9">
        <v>5037</v>
      </c>
      <c r="H25" s="9">
        <v>2094959.58</v>
      </c>
      <c r="I25" s="9">
        <v>991</v>
      </c>
      <c r="J25" s="9">
        <v>2219753.68</v>
      </c>
      <c r="K25" s="9">
        <v>1050</v>
      </c>
      <c r="L25" s="9">
        <v>19051223.46</v>
      </c>
      <c r="M25" s="9">
        <v>9011</v>
      </c>
      <c r="N25" s="164"/>
      <c r="O25" s="165"/>
    </row>
    <row r="26" spans="1:15" ht="12.75">
      <c r="A26" s="22">
        <v>16</v>
      </c>
      <c r="B26" s="8" t="s">
        <v>167</v>
      </c>
      <c r="C26" s="113">
        <v>8690.34</v>
      </c>
      <c r="D26" s="9">
        <v>20671328.450000018</v>
      </c>
      <c r="E26" s="9">
        <v>2379</v>
      </c>
      <c r="F26" s="9">
        <v>35373542.93999999</v>
      </c>
      <c r="G26" s="9">
        <v>4070</v>
      </c>
      <c r="H26" s="9">
        <v>7970722.88</v>
      </c>
      <c r="I26" s="9">
        <v>917</v>
      </c>
      <c r="J26" s="9">
        <v>5926880.36</v>
      </c>
      <c r="K26" s="9">
        <v>682</v>
      </c>
      <c r="L26" s="9">
        <v>69942474.63000001</v>
      </c>
      <c r="M26" s="9">
        <v>8048</v>
      </c>
      <c r="N26" s="164"/>
      <c r="O26" s="165"/>
    </row>
    <row r="27" spans="1:15" ht="12.75">
      <c r="A27" s="22">
        <v>17</v>
      </c>
      <c r="B27" s="8" t="s">
        <v>168</v>
      </c>
      <c r="C27" s="113">
        <v>3911.66</v>
      </c>
      <c r="D27" s="9">
        <v>9196915.240000002</v>
      </c>
      <c r="E27" s="9">
        <v>2351</v>
      </c>
      <c r="F27" s="9">
        <v>15719007.620000001</v>
      </c>
      <c r="G27" s="9">
        <v>4019</v>
      </c>
      <c r="H27" s="9">
        <v>3854969.72</v>
      </c>
      <c r="I27" s="9">
        <v>986</v>
      </c>
      <c r="J27" s="9">
        <v>3661901.74</v>
      </c>
      <c r="K27" s="9">
        <v>936</v>
      </c>
      <c r="L27" s="9">
        <v>32432794.32</v>
      </c>
      <c r="M27" s="9">
        <v>8291</v>
      </c>
      <c r="N27" s="164"/>
      <c r="O27" s="165"/>
    </row>
    <row r="28" spans="1:15" ht="12.75">
      <c r="A28" s="22">
        <v>18</v>
      </c>
      <c r="B28" s="8" t="s">
        <v>169</v>
      </c>
      <c r="C28" s="113">
        <v>4018.97</v>
      </c>
      <c r="D28" s="9">
        <v>8461348.209999993</v>
      </c>
      <c r="E28" s="9">
        <v>2105</v>
      </c>
      <c r="F28" s="9">
        <v>16410124.63</v>
      </c>
      <c r="G28" s="9">
        <v>4083</v>
      </c>
      <c r="H28" s="9">
        <v>3695546.66</v>
      </c>
      <c r="I28" s="9">
        <v>920</v>
      </c>
      <c r="J28" s="9">
        <v>5053002.38</v>
      </c>
      <c r="K28" s="9">
        <v>1257</v>
      </c>
      <c r="L28" s="9">
        <v>33620021.879999995</v>
      </c>
      <c r="M28" s="9">
        <v>8365</v>
      </c>
      <c r="N28" s="164"/>
      <c r="O28" s="165"/>
    </row>
    <row r="29" spans="1:15" ht="12.75">
      <c r="A29" s="22">
        <v>19</v>
      </c>
      <c r="B29" s="8" t="s">
        <v>170</v>
      </c>
      <c r="C29" s="113">
        <v>864.27</v>
      </c>
      <c r="D29" s="9">
        <v>5742863.4399999995</v>
      </c>
      <c r="E29" s="9">
        <v>6645</v>
      </c>
      <c r="F29" s="9">
        <v>3618190.72</v>
      </c>
      <c r="G29" s="9">
        <v>4186</v>
      </c>
      <c r="H29" s="9">
        <v>798155.2</v>
      </c>
      <c r="I29" s="9">
        <v>924</v>
      </c>
      <c r="J29" s="9">
        <v>1028971.25</v>
      </c>
      <c r="K29" s="9">
        <v>1191</v>
      </c>
      <c r="L29" s="9">
        <v>11188180.61</v>
      </c>
      <c r="M29" s="9">
        <v>12945</v>
      </c>
      <c r="N29" s="164"/>
      <c r="O29" s="165"/>
    </row>
    <row r="30" spans="1:15" ht="12.75">
      <c r="A30" s="22">
        <v>20</v>
      </c>
      <c r="B30" s="8" t="s">
        <v>171</v>
      </c>
      <c r="C30" s="113">
        <v>2214.09</v>
      </c>
      <c r="D30" s="9">
        <v>3511251.48</v>
      </c>
      <c r="E30" s="9">
        <v>1586</v>
      </c>
      <c r="F30" s="9">
        <v>11323343.42</v>
      </c>
      <c r="G30" s="9">
        <v>5114</v>
      </c>
      <c r="H30" s="9">
        <v>1792019.12</v>
      </c>
      <c r="I30" s="9">
        <v>809</v>
      </c>
      <c r="J30" s="9">
        <v>2050300.1</v>
      </c>
      <c r="K30" s="9">
        <v>926</v>
      </c>
      <c r="L30" s="9">
        <v>18676914.12</v>
      </c>
      <c r="M30" s="9">
        <v>8435</v>
      </c>
      <c r="N30" s="164"/>
      <c r="O30" s="165"/>
    </row>
    <row r="31" spans="1:15" ht="12.75">
      <c r="A31" s="22">
        <v>21</v>
      </c>
      <c r="B31" s="8" t="s">
        <v>172</v>
      </c>
      <c r="C31" s="113">
        <v>56694.6</v>
      </c>
      <c r="D31" s="9">
        <v>188375757.56000006</v>
      </c>
      <c r="E31" s="9">
        <v>3323</v>
      </c>
      <c r="F31" s="9">
        <v>187316369.04</v>
      </c>
      <c r="G31" s="9">
        <v>3304</v>
      </c>
      <c r="H31" s="9">
        <v>47043347.55</v>
      </c>
      <c r="I31" s="9">
        <v>830</v>
      </c>
      <c r="J31" s="9">
        <v>22790746.019999996</v>
      </c>
      <c r="K31" s="9">
        <v>402</v>
      </c>
      <c r="L31" s="9">
        <v>445526220.17</v>
      </c>
      <c r="M31" s="9">
        <v>7858</v>
      </c>
      <c r="N31" s="164"/>
      <c r="O31" s="165"/>
    </row>
    <row r="32" spans="1:15" ht="12.75">
      <c r="A32" s="22">
        <v>22</v>
      </c>
      <c r="B32" s="8" t="s">
        <v>173</v>
      </c>
      <c r="C32" s="113">
        <v>2143.39</v>
      </c>
      <c r="D32" s="9">
        <v>10656231.509999998</v>
      </c>
      <c r="E32" s="9">
        <v>4972</v>
      </c>
      <c r="F32" s="9">
        <v>5430860.78</v>
      </c>
      <c r="G32" s="9">
        <v>2534</v>
      </c>
      <c r="H32" s="9">
        <v>1890372.2</v>
      </c>
      <c r="I32" s="9">
        <v>882</v>
      </c>
      <c r="J32" s="9">
        <v>836670.07</v>
      </c>
      <c r="K32" s="9">
        <v>390</v>
      </c>
      <c r="L32" s="9">
        <v>18814134.56</v>
      </c>
      <c r="M32" s="9">
        <v>8778</v>
      </c>
      <c r="N32" s="164"/>
      <c r="O32" s="165"/>
    </row>
    <row r="33" spans="1:15" ht="12.75">
      <c r="A33" s="22">
        <v>23</v>
      </c>
      <c r="B33" s="8" t="s">
        <v>174</v>
      </c>
      <c r="C33" s="113">
        <v>716.27</v>
      </c>
      <c r="D33" s="9">
        <v>1552316.06</v>
      </c>
      <c r="E33" s="9">
        <v>2167</v>
      </c>
      <c r="F33" s="9">
        <v>3006234.47</v>
      </c>
      <c r="G33" s="9">
        <v>4197</v>
      </c>
      <c r="H33" s="9">
        <v>717298.9</v>
      </c>
      <c r="I33" s="9">
        <v>1001</v>
      </c>
      <c r="J33" s="9">
        <v>540945.29</v>
      </c>
      <c r="K33" s="9">
        <v>755</v>
      </c>
      <c r="L33" s="9">
        <v>5816794.72</v>
      </c>
      <c r="M33" s="9">
        <v>8121</v>
      </c>
      <c r="N33" s="164"/>
      <c r="O33" s="165"/>
    </row>
    <row r="34" spans="1:15" ht="12.75">
      <c r="A34" s="22">
        <v>24</v>
      </c>
      <c r="B34" s="8" t="s">
        <v>175</v>
      </c>
      <c r="C34" s="113">
        <v>6896.81</v>
      </c>
      <c r="D34" s="9">
        <v>24988144.040000003</v>
      </c>
      <c r="E34" s="9">
        <v>3623</v>
      </c>
      <c r="F34" s="9">
        <v>23056664.819999993</v>
      </c>
      <c r="G34" s="9">
        <v>3343</v>
      </c>
      <c r="H34" s="9">
        <v>5719095.28</v>
      </c>
      <c r="I34" s="9">
        <v>829</v>
      </c>
      <c r="J34" s="9">
        <v>3916883.44</v>
      </c>
      <c r="K34" s="9">
        <v>568</v>
      </c>
      <c r="L34" s="9">
        <v>57680787.58</v>
      </c>
      <c r="M34" s="9">
        <v>8363</v>
      </c>
      <c r="N34" s="164"/>
      <c r="O34" s="165"/>
    </row>
    <row r="35" spans="1:15" ht="12.75">
      <c r="A35" s="22">
        <v>25</v>
      </c>
      <c r="B35" s="8" t="s">
        <v>176</v>
      </c>
      <c r="C35" s="113">
        <v>1396.91</v>
      </c>
      <c r="D35" s="9">
        <v>3554992.42</v>
      </c>
      <c r="E35" s="9">
        <v>2545</v>
      </c>
      <c r="F35" s="9">
        <v>6403326.25</v>
      </c>
      <c r="G35" s="9">
        <v>4584</v>
      </c>
      <c r="H35" s="9">
        <v>1438458.8</v>
      </c>
      <c r="I35" s="9">
        <v>1030</v>
      </c>
      <c r="J35" s="9">
        <v>2735270.94</v>
      </c>
      <c r="K35" s="9">
        <v>1958</v>
      </c>
      <c r="L35" s="9">
        <v>14132048.41</v>
      </c>
      <c r="M35" s="9">
        <v>10117</v>
      </c>
      <c r="N35" s="164"/>
      <c r="O35" s="165"/>
    </row>
    <row r="36" spans="1:15" ht="12.75">
      <c r="A36" s="22">
        <v>26</v>
      </c>
      <c r="B36" s="8" t="s">
        <v>177</v>
      </c>
      <c r="C36" s="113">
        <v>2485.01</v>
      </c>
      <c r="D36" s="9">
        <v>6258611.030000001</v>
      </c>
      <c r="E36" s="9">
        <v>2519</v>
      </c>
      <c r="F36" s="9">
        <v>11720080.77</v>
      </c>
      <c r="G36" s="9">
        <v>4716</v>
      </c>
      <c r="H36" s="9">
        <v>2047931.12</v>
      </c>
      <c r="I36" s="9">
        <v>824</v>
      </c>
      <c r="J36" s="9">
        <v>2986946.89</v>
      </c>
      <c r="K36" s="9">
        <v>1202</v>
      </c>
      <c r="L36" s="9">
        <v>23013569.81</v>
      </c>
      <c r="M36" s="9">
        <v>9261</v>
      </c>
      <c r="N36" s="164"/>
      <c r="O36" s="165"/>
    </row>
    <row r="37" spans="1:15" ht="12.75">
      <c r="A37" s="22">
        <v>27</v>
      </c>
      <c r="B37" s="8" t="s">
        <v>178</v>
      </c>
      <c r="C37" s="113">
        <v>4536.79</v>
      </c>
      <c r="D37" s="9">
        <v>15341354.399999995</v>
      </c>
      <c r="E37" s="9">
        <v>3382</v>
      </c>
      <c r="F37" s="9">
        <v>18467017.240000002</v>
      </c>
      <c r="G37" s="9">
        <v>4071</v>
      </c>
      <c r="H37" s="9">
        <v>3640506.92</v>
      </c>
      <c r="I37" s="9">
        <v>802</v>
      </c>
      <c r="J37" s="9">
        <v>2662282.02</v>
      </c>
      <c r="K37" s="9">
        <v>587</v>
      </c>
      <c r="L37" s="9">
        <v>40111160.58</v>
      </c>
      <c r="M37" s="9">
        <v>8841</v>
      </c>
      <c r="N37" s="164"/>
      <c r="O37" s="165"/>
    </row>
    <row r="38" spans="1:15" ht="12.75">
      <c r="A38" s="22">
        <v>28</v>
      </c>
      <c r="B38" s="8" t="s">
        <v>179</v>
      </c>
      <c r="C38" s="113">
        <v>1576.68</v>
      </c>
      <c r="D38" s="9">
        <v>5674762.959999999</v>
      </c>
      <c r="E38" s="9">
        <v>3599</v>
      </c>
      <c r="F38" s="9">
        <v>5714779.15</v>
      </c>
      <c r="G38" s="9">
        <v>3625</v>
      </c>
      <c r="H38" s="9">
        <v>1492657.42</v>
      </c>
      <c r="I38" s="9">
        <v>947</v>
      </c>
      <c r="J38" s="9">
        <v>1316464.58</v>
      </c>
      <c r="K38" s="9">
        <v>835</v>
      </c>
      <c r="L38" s="9">
        <v>14198664.11</v>
      </c>
      <c r="M38" s="9">
        <v>9005</v>
      </c>
      <c r="N38" s="164"/>
      <c r="O38" s="165"/>
    </row>
    <row r="39" spans="1:15" ht="13.5">
      <c r="A39" s="22">
        <v>29</v>
      </c>
      <c r="B39" s="8" t="s">
        <v>623</v>
      </c>
      <c r="C39" s="113">
        <v>157780.59</v>
      </c>
      <c r="D39" s="9">
        <v>1467542428.94</v>
      </c>
      <c r="E39" s="9">
        <v>9301</v>
      </c>
      <c r="F39" s="9">
        <v>237600226.80999997</v>
      </c>
      <c r="G39" s="9">
        <v>1506</v>
      </c>
      <c r="H39" s="9">
        <v>150848905.38000003</v>
      </c>
      <c r="I39" s="9">
        <v>956</v>
      </c>
      <c r="J39" s="9">
        <v>80336181.14</v>
      </c>
      <c r="K39" s="9">
        <v>509</v>
      </c>
      <c r="L39" s="9">
        <v>1936327742.27</v>
      </c>
      <c r="M39" s="9">
        <v>12272</v>
      </c>
      <c r="N39" s="164"/>
      <c r="O39" s="165"/>
    </row>
    <row r="40" spans="1:15" ht="12.75">
      <c r="A40" s="22">
        <v>30</v>
      </c>
      <c r="B40" s="8" t="s">
        <v>180</v>
      </c>
      <c r="C40" s="113">
        <v>10878.8</v>
      </c>
      <c r="D40" s="9">
        <v>66948034.97</v>
      </c>
      <c r="E40" s="9">
        <v>6154</v>
      </c>
      <c r="F40" s="9">
        <v>22104645.320000004</v>
      </c>
      <c r="G40" s="9">
        <v>2032</v>
      </c>
      <c r="H40" s="9">
        <v>10477363</v>
      </c>
      <c r="I40" s="9">
        <v>963</v>
      </c>
      <c r="J40" s="9">
        <v>4324251.02</v>
      </c>
      <c r="K40" s="9">
        <v>397</v>
      </c>
      <c r="L40" s="9">
        <v>103854294.31</v>
      </c>
      <c r="M40" s="9">
        <v>9546</v>
      </c>
      <c r="N40" s="164"/>
      <c r="O40" s="165"/>
    </row>
    <row r="41" spans="1:15" ht="12.75">
      <c r="A41" s="22">
        <v>31</v>
      </c>
      <c r="B41" s="8" t="s">
        <v>181</v>
      </c>
      <c r="C41" s="113">
        <v>2078.69</v>
      </c>
      <c r="D41" s="9">
        <v>5514904.949999999</v>
      </c>
      <c r="E41" s="9">
        <v>2653</v>
      </c>
      <c r="F41" s="9">
        <v>8282567.62</v>
      </c>
      <c r="G41" s="9">
        <v>3985</v>
      </c>
      <c r="H41" s="9">
        <v>1868084.22</v>
      </c>
      <c r="I41" s="9">
        <v>899</v>
      </c>
      <c r="J41" s="9">
        <v>1408266.86</v>
      </c>
      <c r="K41" s="9">
        <v>677</v>
      </c>
      <c r="L41" s="9">
        <v>17073823.65</v>
      </c>
      <c r="M41" s="9">
        <v>8214</v>
      </c>
      <c r="N41" s="164"/>
      <c r="O41" s="165"/>
    </row>
    <row r="42" spans="1:15" ht="12.75">
      <c r="A42" s="22">
        <v>32</v>
      </c>
      <c r="B42" s="8" t="s">
        <v>182</v>
      </c>
      <c r="C42" s="113">
        <v>3720</v>
      </c>
      <c r="D42" s="9">
        <v>11826489.130000003</v>
      </c>
      <c r="E42" s="9">
        <v>3179</v>
      </c>
      <c r="F42" s="9">
        <v>13530734.62</v>
      </c>
      <c r="G42" s="9">
        <v>3637</v>
      </c>
      <c r="H42" s="9">
        <v>2767913.56</v>
      </c>
      <c r="I42" s="9">
        <v>744</v>
      </c>
      <c r="J42" s="9">
        <v>1471166.43</v>
      </c>
      <c r="K42" s="9">
        <v>395</v>
      </c>
      <c r="L42" s="9">
        <v>29596303.740000002</v>
      </c>
      <c r="M42" s="9">
        <v>7956</v>
      </c>
      <c r="N42" s="164"/>
      <c r="O42" s="165"/>
    </row>
    <row r="43" spans="1:15" ht="12.75">
      <c r="A43" s="22">
        <v>33</v>
      </c>
      <c r="B43" s="8" t="s">
        <v>183</v>
      </c>
      <c r="C43" s="113">
        <v>7208.08</v>
      </c>
      <c r="D43" s="9">
        <v>22010228.660000004</v>
      </c>
      <c r="E43" s="9">
        <v>3054</v>
      </c>
      <c r="F43" s="9">
        <v>26636604.33</v>
      </c>
      <c r="G43" s="9">
        <v>3695</v>
      </c>
      <c r="H43" s="9">
        <v>6727317.08</v>
      </c>
      <c r="I43" s="9">
        <v>933</v>
      </c>
      <c r="J43" s="9">
        <v>6025750.529999999</v>
      </c>
      <c r="K43" s="9">
        <v>836</v>
      </c>
      <c r="L43" s="9">
        <v>61399900.6</v>
      </c>
      <c r="M43" s="9">
        <v>8518</v>
      </c>
      <c r="N43" s="164"/>
      <c r="O43" s="165"/>
    </row>
    <row r="44" spans="1:15" ht="12.75">
      <c r="A44" s="22">
        <v>34</v>
      </c>
      <c r="B44" s="8" t="s">
        <v>184</v>
      </c>
      <c r="C44" s="113">
        <v>12144.7</v>
      </c>
      <c r="D44" s="9">
        <v>55851497.56999999</v>
      </c>
      <c r="E44" s="9">
        <v>4599</v>
      </c>
      <c r="F44" s="9">
        <v>42813139.870000005</v>
      </c>
      <c r="G44" s="9">
        <v>3525</v>
      </c>
      <c r="H44" s="9">
        <v>10096415.3</v>
      </c>
      <c r="I44" s="9">
        <v>831</v>
      </c>
      <c r="J44" s="9">
        <v>5322830.41</v>
      </c>
      <c r="K44" s="9">
        <v>438</v>
      </c>
      <c r="L44" s="9">
        <v>114083883.14999999</v>
      </c>
      <c r="M44" s="9">
        <v>9394</v>
      </c>
      <c r="N44" s="164"/>
      <c r="O44" s="165"/>
    </row>
    <row r="45" spans="1:15" ht="12.75">
      <c r="A45" s="22">
        <v>35</v>
      </c>
      <c r="B45" s="8" t="s">
        <v>185</v>
      </c>
      <c r="C45" s="113">
        <v>2601.25</v>
      </c>
      <c r="D45" s="9">
        <v>6119132.18</v>
      </c>
      <c r="E45" s="9">
        <v>2352</v>
      </c>
      <c r="F45" s="9">
        <v>10281493.209999999</v>
      </c>
      <c r="G45" s="9">
        <v>3953</v>
      </c>
      <c r="H45" s="9">
        <v>2328150.76</v>
      </c>
      <c r="I45" s="9">
        <v>895</v>
      </c>
      <c r="J45" s="9">
        <v>1663309.77</v>
      </c>
      <c r="K45" s="9">
        <v>639</v>
      </c>
      <c r="L45" s="9">
        <v>20392085.919999998</v>
      </c>
      <c r="M45" s="9">
        <v>7839</v>
      </c>
      <c r="N45" s="164"/>
      <c r="O45" s="165"/>
    </row>
    <row r="46" spans="1:15" ht="12.75">
      <c r="A46" s="22">
        <v>36</v>
      </c>
      <c r="B46" s="8" t="s">
        <v>186</v>
      </c>
      <c r="C46" s="113">
        <v>5987.7</v>
      </c>
      <c r="D46" s="9">
        <v>20169437.63</v>
      </c>
      <c r="E46" s="9">
        <v>3368</v>
      </c>
      <c r="F46" s="9">
        <v>22950593.5</v>
      </c>
      <c r="G46" s="9">
        <v>3833</v>
      </c>
      <c r="H46" s="9">
        <v>5784978.9</v>
      </c>
      <c r="I46" s="9">
        <v>966</v>
      </c>
      <c r="J46" s="9">
        <v>3346534.37</v>
      </c>
      <c r="K46" s="9">
        <v>559</v>
      </c>
      <c r="L46" s="9">
        <v>52251544.4</v>
      </c>
      <c r="M46" s="9">
        <v>8726</v>
      </c>
      <c r="N46" s="164"/>
      <c r="O46" s="165"/>
    </row>
    <row r="47" spans="1:15" ht="12.75">
      <c r="A47" s="22">
        <v>37</v>
      </c>
      <c r="B47" s="8" t="s">
        <v>187</v>
      </c>
      <c r="C47" s="113">
        <v>2263.1</v>
      </c>
      <c r="D47" s="9">
        <v>15008036.11</v>
      </c>
      <c r="E47" s="9">
        <v>6632</v>
      </c>
      <c r="F47" s="9">
        <v>2983836.8</v>
      </c>
      <c r="G47" s="9">
        <v>1318</v>
      </c>
      <c r="H47" s="9">
        <v>1963863.27</v>
      </c>
      <c r="I47" s="9">
        <v>868</v>
      </c>
      <c r="J47" s="9">
        <v>1058119.63</v>
      </c>
      <c r="K47" s="9">
        <v>468</v>
      </c>
      <c r="L47" s="9">
        <v>21013855.81</v>
      </c>
      <c r="M47" s="9">
        <v>9285</v>
      </c>
      <c r="N47" s="164"/>
      <c r="O47" s="165"/>
    </row>
    <row r="48" spans="1:15" ht="12.75">
      <c r="A48" s="22">
        <v>38</v>
      </c>
      <c r="B48" s="8" t="s">
        <v>188</v>
      </c>
      <c r="C48" s="113">
        <v>2147.02</v>
      </c>
      <c r="D48" s="9">
        <v>3606729.2</v>
      </c>
      <c r="E48" s="9">
        <v>1680</v>
      </c>
      <c r="F48" s="9">
        <v>9891364.68</v>
      </c>
      <c r="G48" s="9">
        <v>4607</v>
      </c>
      <c r="H48" s="9">
        <v>2041048.6</v>
      </c>
      <c r="I48" s="9">
        <v>951</v>
      </c>
      <c r="J48" s="9">
        <v>2664524.99</v>
      </c>
      <c r="K48" s="9">
        <v>1241</v>
      </c>
      <c r="L48" s="9">
        <v>18203667.47</v>
      </c>
      <c r="M48" s="9">
        <v>8479</v>
      </c>
      <c r="N48" s="164"/>
      <c r="O48" s="165"/>
    </row>
    <row r="49" spans="1:15" ht="12.75">
      <c r="A49" s="22">
        <v>39</v>
      </c>
      <c r="B49" s="8" t="s">
        <v>189</v>
      </c>
      <c r="C49" s="113">
        <v>2725.9</v>
      </c>
      <c r="D49" s="9">
        <v>8092790.540000001</v>
      </c>
      <c r="E49" s="9">
        <v>2969</v>
      </c>
      <c r="F49" s="9">
        <v>12039609.03</v>
      </c>
      <c r="G49" s="9">
        <v>4417</v>
      </c>
      <c r="H49" s="9">
        <v>2391022.5</v>
      </c>
      <c r="I49" s="9">
        <v>877</v>
      </c>
      <c r="J49" s="9">
        <v>1480766.89</v>
      </c>
      <c r="K49" s="9">
        <v>543</v>
      </c>
      <c r="L49" s="9">
        <v>24004188.96</v>
      </c>
      <c r="M49" s="9">
        <v>8806</v>
      </c>
      <c r="N49" s="164"/>
      <c r="O49" s="165"/>
    </row>
    <row r="50" spans="1:15" ht="13.5">
      <c r="A50" s="22">
        <v>40</v>
      </c>
      <c r="B50" s="8" t="s">
        <v>624</v>
      </c>
      <c r="C50" s="113">
        <v>1571.42</v>
      </c>
      <c r="D50" s="9">
        <v>3260282.2</v>
      </c>
      <c r="E50" s="9">
        <v>2075</v>
      </c>
      <c r="F50" s="9">
        <v>8243875.84</v>
      </c>
      <c r="G50" s="9">
        <v>5246</v>
      </c>
      <c r="H50" s="9">
        <v>1390643.78</v>
      </c>
      <c r="I50" s="9">
        <v>885</v>
      </c>
      <c r="J50" s="9">
        <v>3789873.16</v>
      </c>
      <c r="K50" s="9">
        <v>2412</v>
      </c>
      <c r="L50" s="9">
        <v>16684674.98</v>
      </c>
      <c r="M50" s="9">
        <v>10618</v>
      </c>
      <c r="N50" s="164"/>
      <c r="O50" s="165"/>
    </row>
    <row r="51" spans="1:15" ht="12.75">
      <c r="A51" s="22">
        <v>41</v>
      </c>
      <c r="B51" s="8" t="s">
        <v>190</v>
      </c>
      <c r="C51" s="113">
        <v>5869.71</v>
      </c>
      <c r="D51" s="9">
        <v>14658049.369999997</v>
      </c>
      <c r="E51" s="9">
        <v>2497</v>
      </c>
      <c r="F51" s="9">
        <v>28810301.720000003</v>
      </c>
      <c r="G51" s="9">
        <v>4908</v>
      </c>
      <c r="H51" s="9">
        <v>5445104.26</v>
      </c>
      <c r="I51" s="9">
        <v>928</v>
      </c>
      <c r="J51" s="9">
        <v>6956937.579999999</v>
      </c>
      <c r="K51" s="9">
        <v>1185</v>
      </c>
      <c r="L51" s="9">
        <v>55870392.93</v>
      </c>
      <c r="M51" s="9">
        <v>9518</v>
      </c>
      <c r="N51" s="164"/>
      <c r="O51" s="165"/>
    </row>
    <row r="52" spans="1:15" ht="12.75">
      <c r="A52" s="22">
        <v>42</v>
      </c>
      <c r="B52" s="8" t="s">
        <v>191</v>
      </c>
      <c r="C52" s="113">
        <v>18573.31</v>
      </c>
      <c r="D52" s="9">
        <v>72206152.93999997</v>
      </c>
      <c r="E52" s="9">
        <v>3888</v>
      </c>
      <c r="F52" s="9">
        <v>53716152.69000001</v>
      </c>
      <c r="G52" s="9">
        <v>2892</v>
      </c>
      <c r="H52" s="9">
        <v>16005136.12</v>
      </c>
      <c r="I52" s="9">
        <v>862</v>
      </c>
      <c r="J52" s="9">
        <v>5487087.169999999</v>
      </c>
      <c r="K52" s="9">
        <v>295</v>
      </c>
      <c r="L52" s="9">
        <v>147414528.92</v>
      </c>
      <c r="M52" s="9">
        <v>7937</v>
      </c>
      <c r="N52" s="164"/>
      <c r="O52" s="165"/>
    </row>
    <row r="53" spans="1:15" ht="12.75">
      <c r="A53" s="22">
        <v>43</v>
      </c>
      <c r="B53" s="8" t="s">
        <v>192</v>
      </c>
      <c r="C53" s="113">
        <v>46870.84</v>
      </c>
      <c r="D53" s="9">
        <v>181308573.61999997</v>
      </c>
      <c r="E53" s="9">
        <v>3868</v>
      </c>
      <c r="F53" s="9">
        <v>128207040.97999999</v>
      </c>
      <c r="G53" s="9">
        <v>2735</v>
      </c>
      <c r="H53" s="9">
        <v>42060473.41</v>
      </c>
      <c r="I53" s="9">
        <v>897</v>
      </c>
      <c r="J53" s="9">
        <v>21167178.460000005</v>
      </c>
      <c r="K53" s="9">
        <v>452</v>
      </c>
      <c r="L53" s="9">
        <v>372743266.46999997</v>
      </c>
      <c r="M53" s="9">
        <v>7953</v>
      </c>
      <c r="N53" s="164"/>
      <c r="O53" s="165"/>
    </row>
    <row r="54" spans="1:15" ht="12.75">
      <c r="A54" s="22">
        <v>44</v>
      </c>
      <c r="B54" s="8" t="s">
        <v>193</v>
      </c>
      <c r="C54" s="113">
        <v>7662.64</v>
      </c>
      <c r="D54" s="9">
        <v>16148574.5</v>
      </c>
      <c r="E54" s="9">
        <v>2107</v>
      </c>
      <c r="F54" s="9">
        <v>33797658.04</v>
      </c>
      <c r="G54" s="9">
        <v>4411</v>
      </c>
      <c r="H54" s="9">
        <v>7960761.140000001</v>
      </c>
      <c r="I54" s="9">
        <v>1039</v>
      </c>
      <c r="J54" s="9">
        <v>6964703.93</v>
      </c>
      <c r="K54" s="9">
        <v>909</v>
      </c>
      <c r="L54" s="9">
        <v>64871697.61</v>
      </c>
      <c r="M54" s="9">
        <v>8466</v>
      </c>
      <c r="N54" s="164"/>
      <c r="O54" s="165"/>
    </row>
    <row r="55" spans="1:15" ht="12.75">
      <c r="A55" s="22">
        <v>45</v>
      </c>
      <c r="B55" s="8" t="s">
        <v>194</v>
      </c>
      <c r="C55" s="113">
        <v>297.14</v>
      </c>
      <c r="D55" s="9">
        <v>1586004.56</v>
      </c>
      <c r="E55" s="9">
        <v>5338</v>
      </c>
      <c r="F55" s="9">
        <v>1522800.86</v>
      </c>
      <c r="G55" s="9">
        <v>5125</v>
      </c>
      <c r="H55" s="9">
        <v>281488.84</v>
      </c>
      <c r="I55" s="9">
        <v>947</v>
      </c>
      <c r="J55" s="9">
        <v>267838.24</v>
      </c>
      <c r="K55" s="9">
        <v>901</v>
      </c>
      <c r="L55" s="9">
        <v>3658132.5</v>
      </c>
      <c r="M55" s="9">
        <v>12311</v>
      </c>
      <c r="N55" s="164"/>
      <c r="O55" s="165"/>
    </row>
    <row r="56" spans="1:15" ht="12.75">
      <c r="A56" s="22">
        <v>46</v>
      </c>
      <c r="B56" s="8" t="s">
        <v>195</v>
      </c>
      <c r="C56" s="113">
        <v>5182.38</v>
      </c>
      <c r="D56" s="9">
        <v>18625072.209999997</v>
      </c>
      <c r="E56" s="9">
        <v>3594</v>
      </c>
      <c r="F56" s="9">
        <v>18109542.51</v>
      </c>
      <c r="G56" s="9">
        <v>3494</v>
      </c>
      <c r="H56" s="9">
        <v>5148045.3</v>
      </c>
      <c r="I56" s="9">
        <v>993</v>
      </c>
      <c r="J56" s="9">
        <v>3170855.98</v>
      </c>
      <c r="K56" s="9">
        <v>612</v>
      </c>
      <c r="L56" s="9">
        <v>45053516</v>
      </c>
      <c r="M56" s="9">
        <v>8694</v>
      </c>
      <c r="N56" s="164"/>
      <c r="O56" s="165"/>
    </row>
    <row r="57" spans="1:15" ht="13.5">
      <c r="A57" s="22">
        <v>47</v>
      </c>
      <c r="B57" s="8" t="s">
        <v>625</v>
      </c>
      <c r="C57" s="113">
        <v>9099.17</v>
      </c>
      <c r="D57" s="9">
        <v>53273320</v>
      </c>
      <c r="E57" s="9">
        <v>5855</v>
      </c>
      <c r="F57" s="9">
        <v>20693952.44</v>
      </c>
      <c r="G57" s="9">
        <v>2274</v>
      </c>
      <c r="H57" s="9">
        <v>8090614.48</v>
      </c>
      <c r="I57" s="9">
        <v>889</v>
      </c>
      <c r="J57" s="9">
        <v>0</v>
      </c>
      <c r="K57" s="9">
        <v>0</v>
      </c>
      <c r="L57" s="9">
        <v>82057886.92</v>
      </c>
      <c r="M57" s="9">
        <v>9018</v>
      </c>
      <c r="N57" s="164"/>
      <c r="O57" s="165"/>
    </row>
    <row r="58" spans="1:15" ht="12.75">
      <c r="A58" s="22">
        <v>48</v>
      </c>
      <c r="B58" s="8" t="s">
        <v>197</v>
      </c>
      <c r="C58" s="113">
        <v>3553.26</v>
      </c>
      <c r="D58" s="9">
        <v>9457308.220000003</v>
      </c>
      <c r="E58" s="9">
        <v>2662</v>
      </c>
      <c r="F58" s="9">
        <v>12691060.34</v>
      </c>
      <c r="G58" s="9">
        <v>3572</v>
      </c>
      <c r="H58" s="9">
        <v>2752909.79</v>
      </c>
      <c r="I58" s="9">
        <v>775</v>
      </c>
      <c r="J58" s="9">
        <v>1670236.15</v>
      </c>
      <c r="K58" s="9">
        <v>470</v>
      </c>
      <c r="L58" s="9">
        <v>26571514.5</v>
      </c>
      <c r="M58" s="9">
        <v>7478</v>
      </c>
      <c r="N58" s="164"/>
      <c r="O58" s="165"/>
    </row>
    <row r="59" spans="1:15" ht="12.75">
      <c r="A59" s="22">
        <v>49</v>
      </c>
      <c r="B59" s="8" t="s">
        <v>196</v>
      </c>
      <c r="C59" s="113">
        <v>793.89</v>
      </c>
      <c r="D59" s="9">
        <v>4135452.05</v>
      </c>
      <c r="E59" s="9">
        <v>5209</v>
      </c>
      <c r="F59" s="9">
        <v>4130797.18</v>
      </c>
      <c r="G59" s="9">
        <v>5203</v>
      </c>
      <c r="H59" s="9">
        <v>831263.5</v>
      </c>
      <c r="I59" s="9">
        <v>1047</v>
      </c>
      <c r="J59" s="9">
        <v>965010.7</v>
      </c>
      <c r="K59" s="9">
        <v>1216</v>
      </c>
      <c r="L59" s="9">
        <v>10062523.43</v>
      </c>
      <c r="M59" s="9">
        <v>12675</v>
      </c>
      <c r="N59" s="164"/>
      <c r="O59" s="165"/>
    </row>
    <row r="60" spans="1:15" ht="12.75">
      <c r="A60" s="22">
        <v>50</v>
      </c>
      <c r="B60" s="8" t="s">
        <v>198</v>
      </c>
      <c r="C60" s="113">
        <v>2022.23</v>
      </c>
      <c r="D60" s="9">
        <v>6956627.23</v>
      </c>
      <c r="E60" s="9">
        <v>3440</v>
      </c>
      <c r="F60" s="9">
        <v>8195840.93</v>
      </c>
      <c r="G60" s="9">
        <v>4053</v>
      </c>
      <c r="H60" s="9">
        <v>1721616.32</v>
      </c>
      <c r="I60" s="9">
        <v>851</v>
      </c>
      <c r="J60" s="9">
        <v>1174874.38</v>
      </c>
      <c r="K60" s="9">
        <v>581</v>
      </c>
      <c r="L60" s="9">
        <v>18048958.86</v>
      </c>
      <c r="M60" s="9">
        <v>8925</v>
      </c>
      <c r="N60" s="164"/>
      <c r="O60" s="165"/>
    </row>
    <row r="61" spans="1:15" ht="12.75">
      <c r="A61" s="22">
        <v>51</v>
      </c>
      <c r="B61" s="8" t="s">
        <v>199</v>
      </c>
      <c r="C61" s="113">
        <v>1370.72</v>
      </c>
      <c r="D61" s="9">
        <v>8558565.39</v>
      </c>
      <c r="E61" s="9">
        <v>6244</v>
      </c>
      <c r="F61" s="9">
        <v>2735620.09</v>
      </c>
      <c r="G61" s="9">
        <v>1996</v>
      </c>
      <c r="H61" s="9">
        <v>1286769.04</v>
      </c>
      <c r="I61" s="9">
        <v>939</v>
      </c>
      <c r="J61" s="9">
        <v>1193507.19</v>
      </c>
      <c r="K61" s="9">
        <v>871</v>
      </c>
      <c r="L61" s="9">
        <v>13774461.71</v>
      </c>
      <c r="M61" s="9">
        <v>10049</v>
      </c>
      <c r="N61" s="164"/>
      <c r="O61" s="165"/>
    </row>
    <row r="62" spans="1:15" ht="12.75">
      <c r="A62" s="22">
        <v>52</v>
      </c>
      <c r="B62" s="8" t="s">
        <v>200</v>
      </c>
      <c r="C62" s="113">
        <v>3547.92</v>
      </c>
      <c r="D62" s="9">
        <v>5033996.27</v>
      </c>
      <c r="E62" s="9">
        <v>1419</v>
      </c>
      <c r="F62" s="9">
        <v>20827752.880000003</v>
      </c>
      <c r="G62" s="9">
        <v>5870</v>
      </c>
      <c r="H62" s="9">
        <v>3482620.66</v>
      </c>
      <c r="I62" s="9">
        <v>982</v>
      </c>
      <c r="J62" s="9">
        <v>5424970.739999999</v>
      </c>
      <c r="K62" s="9">
        <v>1529</v>
      </c>
      <c r="L62" s="9">
        <v>34769340.55</v>
      </c>
      <c r="M62" s="9">
        <v>9800</v>
      </c>
      <c r="N62" s="164"/>
      <c r="O62" s="165"/>
    </row>
    <row r="63" spans="1:15" ht="12.75">
      <c r="A63" s="22">
        <v>53</v>
      </c>
      <c r="B63" s="8" t="s">
        <v>201</v>
      </c>
      <c r="C63" s="113">
        <v>46851.32</v>
      </c>
      <c r="D63" s="9">
        <v>429769591.25</v>
      </c>
      <c r="E63" s="9">
        <v>9173</v>
      </c>
      <c r="F63" s="9">
        <v>77977175.14</v>
      </c>
      <c r="G63" s="9">
        <v>1664</v>
      </c>
      <c r="H63" s="9">
        <v>40224833.03</v>
      </c>
      <c r="I63" s="9">
        <v>859</v>
      </c>
      <c r="J63" s="9">
        <v>13081788.3</v>
      </c>
      <c r="K63" s="9">
        <v>279</v>
      </c>
      <c r="L63" s="9">
        <v>561053387.72</v>
      </c>
      <c r="M63" s="9">
        <v>11975</v>
      </c>
      <c r="N63" s="164"/>
      <c r="O63" s="165"/>
    </row>
    <row r="64" spans="1:15" ht="12.75">
      <c r="A64" s="22">
        <v>54</v>
      </c>
      <c r="B64" s="8" t="s">
        <v>202</v>
      </c>
      <c r="C64" s="113">
        <v>4372.17</v>
      </c>
      <c r="D64" s="9">
        <v>20937457.310000002</v>
      </c>
      <c r="E64" s="9">
        <v>4789</v>
      </c>
      <c r="F64" s="9">
        <v>10255014.4</v>
      </c>
      <c r="G64" s="9">
        <v>2346</v>
      </c>
      <c r="H64" s="9">
        <v>4199397.06</v>
      </c>
      <c r="I64" s="9">
        <v>960</v>
      </c>
      <c r="J64" s="9">
        <v>2738177.58</v>
      </c>
      <c r="K64" s="9">
        <v>626</v>
      </c>
      <c r="L64" s="9">
        <v>38130046.35</v>
      </c>
      <c r="M64" s="9">
        <v>8721</v>
      </c>
      <c r="N64" s="164"/>
      <c r="O64" s="165"/>
    </row>
    <row r="65" spans="1:15" ht="12.75">
      <c r="A65" s="22">
        <v>55</v>
      </c>
      <c r="B65" s="8" t="s">
        <v>203</v>
      </c>
      <c r="C65" s="113">
        <v>1706.96</v>
      </c>
      <c r="D65" s="9">
        <v>3518571</v>
      </c>
      <c r="E65" s="9">
        <v>2061</v>
      </c>
      <c r="F65" s="9">
        <v>8151552.190000001</v>
      </c>
      <c r="G65" s="9">
        <v>4775</v>
      </c>
      <c r="H65" s="9">
        <v>1693890.42</v>
      </c>
      <c r="I65" s="9">
        <v>992</v>
      </c>
      <c r="J65" s="9">
        <v>2575596.8</v>
      </c>
      <c r="K65" s="9">
        <v>1509</v>
      </c>
      <c r="L65" s="9">
        <v>15939610.41</v>
      </c>
      <c r="M65" s="9">
        <v>9338</v>
      </c>
      <c r="N65" s="164"/>
      <c r="O65" s="165"/>
    </row>
    <row r="66" spans="1:15" ht="12.75">
      <c r="A66" s="22">
        <v>56</v>
      </c>
      <c r="B66" s="8" t="s">
        <v>204</v>
      </c>
      <c r="C66" s="113">
        <v>1851.64</v>
      </c>
      <c r="D66" s="9">
        <v>6633223.880000001</v>
      </c>
      <c r="E66" s="9">
        <v>3582</v>
      </c>
      <c r="F66" s="9">
        <v>6740602.290000001</v>
      </c>
      <c r="G66" s="9">
        <v>3640</v>
      </c>
      <c r="H66" s="9">
        <v>1794475.86</v>
      </c>
      <c r="I66" s="9">
        <v>969</v>
      </c>
      <c r="J66" s="9">
        <v>1134091.46</v>
      </c>
      <c r="K66" s="9">
        <v>612</v>
      </c>
      <c r="L66" s="9">
        <v>16302393.49</v>
      </c>
      <c r="M66" s="9">
        <v>8804</v>
      </c>
      <c r="N66" s="164"/>
      <c r="O66" s="165"/>
    </row>
    <row r="67" spans="1:15" ht="12.75">
      <c r="A67" s="22">
        <v>57</v>
      </c>
      <c r="B67" s="8" t="s">
        <v>205</v>
      </c>
      <c r="C67" s="113">
        <v>1256.49</v>
      </c>
      <c r="D67" s="9">
        <v>4440952.86</v>
      </c>
      <c r="E67" s="9">
        <v>3534</v>
      </c>
      <c r="F67" s="9">
        <v>4316056.39</v>
      </c>
      <c r="G67" s="9">
        <v>3435</v>
      </c>
      <c r="H67" s="9">
        <v>1093055.24</v>
      </c>
      <c r="I67" s="9">
        <v>870</v>
      </c>
      <c r="J67" s="9">
        <v>749811.66</v>
      </c>
      <c r="K67" s="9">
        <v>597</v>
      </c>
      <c r="L67" s="9">
        <v>10599876.15</v>
      </c>
      <c r="M67" s="9">
        <v>8436</v>
      </c>
      <c r="N67" s="164"/>
      <c r="O67" s="165"/>
    </row>
    <row r="68" spans="1:15" ht="12.75">
      <c r="A68" s="22">
        <v>58</v>
      </c>
      <c r="B68" s="8" t="s">
        <v>206</v>
      </c>
      <c r="C68" s="113">
        <v>4820.9</v>
      </c>
      <c r="D68" s="9">
        <v>10678177.989999998</v>
      </c>
      <c r="E68" s="9">
        <v>2215</v>
      </c>
      <c r="F68" s="9">
        <v>21301182.060000002</v>
      </c>
      <c r="G68" s="9">
        <v>4419</v>
      </c>
      <c r="H68" s="9">
        <v>3921542</v>
      </c>
      <c r="I68" s="9">
        <v>813</v>
      </c>
      <c r="J68" s="9">
        <v>3971670.02</v>
      </c>
      <c r="K68" s="9">
        <v>824</v>
      </c>
      <c r="L68" s="9">
        <v>39872572.07</v>
      </c>
      <c r="M68" s="9">
        <v>8271</v>
      </c>
      <c r="N68" s="164"/>
      <c r="O68" s="165"/>
    </row>
    <row r="69" spans="1:15" ht="12.75">
      <c r="A69" s="22">
        <v>59</v>
      </c>
      <c r="B69" s="8" t="s">
        <v>207</v>
      </c>
      <c r="C69" s="113">
        <v>1285.22</v>
      </c>
      <c r="D69" s="9">
        <v>5341738.01</v>
      </c>
      <c r="E69" s="9">
        <v>4156</v>
      </c>
      <c r="F69" s="9">
        <v>3781091.99</v>
      </c>
      <c r="G69" s="9">
        <v>2942</v>
      </c>
      <c r="H69" s="9">
        <v>1213907</v>
      </c>
      <c r="I69" s="9">
        <v>945</v>
      </c>
      <c r="J69" s="9">
        <v>954120.94</v>
      </c>
      <c r="K69" s="9">
        <v>742</v>
      </c>
      <c r="L69" s="9">
        <v>11290857.94</v>
      </c>
      <c r="M69" s="9">
        <v>8785</v>
      </c>
      <c r="N69" s="164"/>
      <c r="O69" s="165"/>
    </row>
    <row r="70" spans="1:15" ht="12.75">
      <c r="A70" s="22">
        <v>60</v>
      </c>
      <c r="B70" s="8" t="s">
        <v>208</v>
      </c>
      <c r="C70" s="113">
        <v>9393.04</v>
      </c>
      <c r="D70" s="9">
        <v>32337710.699999996</v>
      </c>
      <c r="E70" s="9">
        <v>3443</v>
      </c>
      <c r="F70" s="9">
        <v>33395653.439999998</v>
      </c>
      <c r="G70" s="9">
        <v>3555</v>
      </c>
      <c r="H70" s="9">
        <v>9530448.84</v>
      </c>
      <c r="I70" s="9">
        <v>1015</v>
      </c>
      <c r="J70" s="9">
        <v>6453894.119999999</v>
      </c>
      <c r="K70" s="9">
        <v>687</v>
      </c>
      <c r="L70" s="9">
        <v>81717707.1</v>
      </c>
      <c r="M70" s="9">
        <v>8700</v>
      </c>
      <c r="N70" s="164"/>
      <c r="O70" s="165"/>
    </row>
    <row r="71" spans="1:15" ht="12.75">
      <c r="A71" s="22">
        <v>62</v>
      </c>
      <c r="B71" s="8" t="s">
        <v>209</v>
      </c>
      <c r="C71" s="113">
        <v>1980.48</v>
      </c>
      <c r="D71" s="9">
        <v>8894471.8</v>
      </c>
      <c r="E71" s="9">
        <v>4491</v>
      </c>
      <c r="F71" s="9">
        <v>6986645.249999999</v>
      </c>
      <c r="G71" s="9">
        <v>3528</v>
      </c>
      <c r="H71" s="9">
        <v>2033195.92</v>
      </c>
      <c r="I71" s="9">
        <v>1027</v>
      </c>
      <c r="J71" s="9">
        <v>1676786.94</v>
      </c>
      <c r="K71" s="9">
        <v>847</v>
      </c>
      <c r="L71" s="9">
        <v>19591099.91</v>
      </c>
      <c r="M71" s="9">
        <v>9892</v>
      </c>
      <c r="N71" s="164"/>
      <c r="O71" s="165"/>
    </row>
    <row r="72" spans="1:15" ht="12.75">
      <c r="A72" s="22">
        <v>63</v>
      </c>
      <c r="B72" s="8" t="s">
        <v>210</v>
      </c>
      <c r="C72" s="113">
        <v>2587.13</v>
      </c>
      <c r="D72" s="9">
        <v>10234350.24</v>
      </c>
      <c r="E72" s="9">
        <v>3956</v>
      </c>
      <c r="F72" s="9">
        <v>8551707.45</v>
      </c>
      <c r="G72" s="9">
        <v>3305</v>
      </c>
      <c r="H72" s="9">
        <v>2650230.96</v>
      </c>
      <c r="I72" s="9">
        <v>1024</v>
      </c>
      <c r="J72" s="9">
        <v>965372.17</v>
      </c>
      <c r="K72" s="9">
        <v>373</v>
      </c>
      <c r="L72" s="9">
        <v>22401660.82</v>
      </c>
      <c r="M72" s="9">
        <v>8659</v>
      </c>
      <c r="N72" s="164"/>
      <c r="O72" s="165"/>
    </row>
    <row r="73" spans="1:15" ht="12.75">
      <c r="A73" s="22">
        <v>65</v>
      </c>
      <c r="B73" s="8" t="s">
        <v>211</v>
      </c>
      <c r="C73" s="113">
        <v>1880.36</v>
      </c>
      <c r="D73" s="9">
        <v>9128247.69</v>
      </c>
      <c r="E73" s="9">
        <v>4855</v>
      </c>
      <c r="F73" s="9">
        <v>8336711.700000001</v>
      </c>
      <c r="G73" s="9">
        <v>4434</v>
      </c>
      <c r="H73" s="9">
        <v>1833908.64</v>
      </c>
      <c r="I73" s="9">
        <v>975</v>
      </c>
      <c r="J73" s="9">
        <v>1106670.18</v>
      </c>
      <c r="K73" s="9">
        <v>589</v>
      </c>
      <c r="L73" s="9">
        <v>20405538.21</v>
      </c>
      <c r="M73" s="9">
        <v>10852</v>
      </c>
      <c r="N73" s="164"/>
      <c r="O73" s="165"/>
    </row>
    <row r="74" spans="1:15" ht="12.75">
      <c r="A74" s="22">
        <v>66</v>
      </c>
      <c r="B74" s="8" t="s">
        <v>212</v>
      </c>
      <c r="C74" s="113">
        <v>1442.77</v>
      </c>
      <c r="D74" s="9">
        <v>6649319.999999999</v>
      </c>
      <c r="E74" s="9">
        <v>4609</v>
      </c>
      <c r="F74" s="9">
        <v>3568557.77</v>
      </c>
      <c r="G74" s="9">
        <v>2473</v>
      </c>
      <c r="H74" s="9">
        <v>1358204.28</v>
      </c>
      <c r="I74" s="9">
        <v>941</v>
      </c>
      <c r="J74" s="9">
        <v>1580407.65</v>
      </c>
      <c r="K74" s="9">
        <v>1095</v>
      </c>
      <c r="L74" s="9">
        <v>13156489.7</v>
      </c>
      <c r="M74" s="9">
        <v>9119</v>
      </c>
      <c r="N74" s="164"/>
      <c r="O74" s="165"/>
    </row>
    <row r="75" spans="1:15" ht="12.75">
      <c r="A75" s="22">
        <v>67</v>
      </c>
      <c r="B75" s="8" t="s">
        <v>213</v>
      </c>
      <c r="C75" s="113">
        <v>2274.45</v>
      </c>
      <c r="D75" s="9">
        <v>4731644.1</v>
      </c>
      <c r="E75" s="9">
        <v>2080</v>
      </c>
      <c r="F75" s="9">
        <v>11547887.529999997</v>
      </c>
      <c r="G75" s="9">
        <v>5077</v>
      </c>
      <c r="H75" s="9">
        <v>2187602.5</v>
      </c>
      <c r="I75" s="9">
        <v>962</v>
      </c>
      <c r="J75" s="9">
        <v>3073431.11</v>
      </c>
      <c r="K75" s="9">
        <v>1351</v>
      </c>
      <c r="L75" s="9">
        <v>21540565.24</v>
      </c>
      <c r="M75" s="9">
        <v>9471</v>
      </c>
      <c r="N75" s="164"/>
      <c r="O75" s="165"/>
    </row>
    <row r="76" spans="1:15" ht="12.75">
      <c r="A76" s="22">
        <v>68</v>
      </c>
      <c r="B76" s="8" t="s">
        <v>214</v>
      </c>
      <c r="C76" s="113">
        <v>4633.16</v>
      </c>
      <c r="D76" s="9">
        <v>14566360.770000003</v>
      </c>
      <c r="E76" s="9">
        <v>3144</v>
      </c>
      <c r="F76" s="9">
        <v>16388245.27</v>
      </c>
      <c r="G76" s="9">
        <v>3537</v>
      </c>
      <c r="H76" s="9">
        <v>4030033.2</v>
      </c>
      <c r="I76" s="9">
        <v>870</v>
      </c>
      <c r="J76" s="9">
        <v>2563213.51</v>
      </c>
      <c r="K76" s="9">
        <v>553</v>
      </c>
      <c r="L76" s="9">
        <v>37547852.75</v>
      </c>
      <c r="M76" s="9">
        <v>8104</v>
      </c>
      <c r="N76" s="164"/>
      <c r="O76" s="165"/>
    </row>
    <row r="77" spans="1:15" ht="12.75">
      <c r="A77" s="22">
        <v>69</v>
      </c>
      <c r="B77" s="8" t="s">
        <v>215</v>
      </c>
      <c r="C77" s="113">
        <v>3574.69</v>
      </c>
      <c r="D77" s="9">
        <v>9395752.34</v>
      </c>
      <c r="E77" s="9">
        <v>2628</v>
      </c>
      <c r="F77" s="9">
        <v>14454884.44</v>
      </c>
      <c r="G77" s="9">
        <v>4044</v>
      </c>
      <c r="H77" s="9">
        <v>2993249.36</v>
      </c>
      <c r="I77" s="9">
        <v>837</v>
      </c>
      <c r="J77" s="9">
        <v>2506677.7</v>
      </c>
      <c r="K77" s="9">
        <v>701</v>
      </c>
      <c r="L77" s="9">
        <v>29350563.84</v>
      </c>
      <c r="M77" s="9">
        <v>8211</v>
      </c>
      <c r="N77" s="164"/>
      <c r="O77" s="165"/>
    </row>
    <row r="78" spans="1:15" ht="12.75">
      <c r="A78" s="22">
        <v>70</v>
      </c>
      <c r="B78" s="8" t="s">
        <v>216</v>
      </c>
      <c r="C78" s="113">
        <v>2566.66</v>
      </c>
      <c r="D78" s="9">
        <v>6310995.920000002</v>
      </c>
      <c r="E78" s="9">
        <v>2459</v>
      </c>
      <c r="F78" s="9">
        <v>10655960.98</v>
      </c>
      <c r="G78" s="9">
        <v>4152</v>
      </c>
      <c r="H78" s="9">
        <v>2287312.8</v>
      </c>
      <c r="I78" s="9">
        <v>891</v>
      </c>
      <c r="J78" s="9">
        <v>2215751.16</v>
      </c>
      <c r="K78" s="9">
        <v>863</v>
      </c>
      <c r="L78" s="9">
        <v>21470020.860000003</v>
      </c>
      <c r="M78" s="9">
        <v>8365</v>
      </c>
      <c r="N78" s="164"/>
      <c r="O78" s="165"/>
    </row>
    <row r="79" spans="1:15" ht="12.75">
      <c r="A79" s="22">
        <v>71</v>
      </c>
      <c r="B79" s="8" t="s">
        <v>217</v>
      </c>
      <c r="C79" s="113">
        <v>9066.65</v>
      </c>
      <c r="D79" s="9">
        <v>15121981.21</v>
      </c>
      <c r="E79" s="9">
        <v>1668</v>
      </c>
      <c r="F79" s="9">
        <v>39217585.080000006</v>
      </c>
      <c r="G79" s="9">
        <v>4325</v>
      </c>
      <c r="H79" s="9">
        <v>8418962.42</v>
      </c>
      <c r="I79" s="9">
        <v>929</v>
      </c>
      <c r="J79" s="9">
        <v>7252060.2</v>
      </c>
      <c r="K79" s="9">
        <v>800</v>
      </c>
      <c r="L79" s="9">
        <v>70010588.91000001</v>
      </c>
      <c r="M79" s="9">
        <v>7722</v>
      </c>
      <c r="N79" s="164"/>
      <c r="O79" s="165"/>
    </row>
    <row r="80" spans="1:15" ht="12.75">
      <c r="A80" s="22">
        <v>72</v>
      </c>
      <c r="B80" s="8" t="s">
        <v>218</v>
      </c>
      <c r="C80" s="113">
        <v>4277.78</v>
      </c>
      <c r="D80" s="9">
        <v>17601414.590000004</v>
      </c>
      <c r="E80" s="9">
        <v>4115</v>
      </c>
      <c r="F80" s="9">
        <v>14691253.3</v>
      </c>
      <c r="G80" s="9">
        <v>3434</v>
      </c>
      <c r="H80" s="9">
        <v>3649783.21</v>
      </c>
      <c r="I80" s="9">
        <v>853</v>
      </c>
      <c r="J80" s="9">
        <v>1346908.09</v>
      </c>
      <c r="K80" s="9">
        <v>315</v>
      </c>
      <c r="L80" s="9">
        <v>37289359.190000005</v>
      </c>
      <c r="M80" s="9">
        <v>8717</v>
      </c>
      <c r="N80" s="164"/>
      <c r="O80" s="165"/>
    </row>
    <row r="81" spans="1:15" ht="12.75">
      <c r="A81" s="22">
        <v>73</v>
      </c>
      <c r="B81" s="8" t="s">
        <v>219</v>
      </c>
      <c r="C81" s="113">
        <v>2602.53</v>
      </c>
      <c r="D81" s="9">
        <v>6606606.109999999</v>
      </c>
      <c r="E81" s="9">
        <v>2539</v>
      </c>
      <c r="F81" s="9">
        <v>11876733.97</v>
      </c>
      <c r="G81" s="9">
        <v>4564</v>
      </c>
      <c r="H81" s="9">
        <v>2792520</v>
      </c>
      <c r="I81" s="9">
        <v>1073</v>
      </c>
      <c r="J81" s="9">
        <v>3199912.97</v>
      </c>
      <c r="K81" s="9">
        <v>1230</v>
      </c>
      <c r="L81" s="9">
        <v>24475773.05</v>
      </c>
      <c r="M81" s="9">
        <v>9405</v>
      </c>
      <c r="N81" s="164"/>
      <c r="O81" s="165"/>
    </row>
    <row r="82" spans="1:15" ht="12.75">
      <c r="A82" s="22">
        <v>74</v>
      </c>
      <c r="B82" s="8" t="s">
        <v>220</v>
      </c>
      <c r="C82" s="113">
        <v>5937.82</v>
      </c>
      <c r="D82" s="9">
        <v>12470246.829999998</v>
      </c>
      <c r="E82" s="9">
        <v>2100</v>
      </c>
      <c r="F82" s="9">
        <v>24836677.340000004</v>
      </c>
      <c r="G82" s="9">
        <v>4183</v>
      </c>
      <c r="H82" s="9">
        <v>5305814.16</v>
      </c>
      <c r="I82" s="9">
        <v>894</v>
      </c>
      <c r="J82" s="9">
        <v>5785531.500000001</v>
      </c>
      <c r="K82" s="9">
        <v>974</v>
      </c>
      <c r="L82" s="9">
        <v>48398269.830000006</v>
      </c>
      <c r="M82" s="9">
        <v>8151</v>
      </c>
      <c r="N82" s="164"/>
      <c r="O82" s="165"/>
    </row>
    <row r="83" spans="1:15" ht="12.75">
      <c r="A83" s="22">
        <v>75</v>
      </c>
      <c r="B83" s="8" t="s">
        <v>221</v>
      </c>
      <c r="C83" s="113">
        <v>67527.99</v>
      </c>
      <c r="D83" s="9">
        <v>298001891.85</v>
      </c>
      <c r="E83" s="9">
        <v>4413</v>
      </c>
      <c r="F83" s="9">
        <v>247874498.9</v>
      </c>
      <c r="G83" s="9">
        <v>3671</v>
      </c>
      <c r="H83" s="9">
        <v>58257111.77</v>
      </c>
      <c r="I83" s="9">
        <v>863</v>
      </c>
      <c r="J83" s="9">
        <v>29564548.219999995</v>
      </c>
      <c r="K83" s="9">
        <v>438</v>
      </c>
      <c r="L83" s="9">
        <v>633698050.74</v>
      </c>
      <c r="M83" s="9">
        <v>9384</v>
      </c>
      <c r="N83" s="164"/>
      <c r="O83" s="165"/>
    </row>
    <row r="84" spans="1:15" ht="12.75">
      <c r="A84" s="22">
        <v>77</v>
      </c>
      <c r="B84" s="8" t="s">
        <v>222</v>
      </c>
      <c r="C84" s="113">
        <v>4861.96</v>
      </c>
      <c r="D84" s="9">
        <v>12277234.320000004</v>
      </c>
      <c r="E84" s="9">
        <v>2525</v>
      </c>
      <c r="F84" s="9">
        <v>19161074.4</v>
      </c>
      <c r="G84" s="9">
        <v>3941</v>
      </c>
      <c r="H84" s="9">
        <v>4499698.49</v>
      </c>
      <c r="I84" s="9">
        <v>925</v>
      </c>
      <c r="J84" s="9">
        <v>3933388.67</v>
      </c>
      <c r="K84" s="9">
        <v>809</v>
      </c>
      <c r="L84" s="9">
        <v>39871395.88</v>
      </c>
      <c r="M84" s="9">
        <v>8201</v>
      </c>
      <c r="N84" s="164"/>
      <c r="O84" s="165"/>
    </row>
    <row r="85" spans="1:15" ht="12.75">
      <c r="A85" s="22">
        <v>78</v>
      </c>
      <c r="B85" s="8" t="s">
        <v>223</v>
      </c>
      <c r="C85" s="113">
        <v>1008.83</v>
      </c>
      <c r="D85" s="9">
        <v>6808285.87</v>
      </c>
      <c r="E85" s="9">
        <v>6749</v>
      </c>
      <c r="F85" s="9">
        <v>2008710.83</v>
      </c>
      <c r="G85" s="9">
        <v>1991</v>
      </c>
      <c r="H85" s="9">
        <v>1084545.8</v>
      </c>
      <c r="I85" s="9">
        <v>1075</v>
      </c>
      <c r="J85" s="9">
        <v>627975.34</v>
      </c>
      <c r="K85" s="9">
        <v>622</v>
      </c>
      <c r="L85" s="9">
        <v>10529517.84</v>
      </c>
      <c r="M85" s="9">
        <v>10437</v>
      </c>
      <c r="N85" s="164"/>
      <c r="O85" s="165"/>
    </row>
    <row r="86" spans="1:15" ht="12.75">
      <c r="A86" s="22">
        <v>79</v>
      </c>
      <c r="B86" s="8" t="s">
        <v>224</v>
      </c>
      <c r="C86" s="113">
        <v>1214.53</v>
      </c>
      <c r="D86" s="9">
        <v>3693085.53</v>
      </c>
      <c r="E86" s="9">
        <v>3041</v>
      </c>
      <c r="F86" s="9">
        <v>5129208.41</v>
      </c>
      <c r="G86" s="9">
        <v>4223</v>
      </c>
      <c r="H86" s="9">
        <v>998437.08</v>
      </c>
      <c r="I86" s="9">
        <v>822</v>
      </c>
      <c r="J86" s="9">
        <v>818028.58</v>
      </c>
      <c r="K86" s="9">
        <v>674</v>
      </c>
      <c r="L86" s="9">
        <v>10638759.600000001</v>
      </c>
      <c r="M86" s="9">
        <v>8760</v>
      </c>
      <c r="N86" s="164"/>
      <c r="O86" s="165"/>
    </row>
    <row r="87" spans="1:15" ht="12.75">
      <c r="A87" s="22">
        <v>80</v>
      </c>
      <c r="B87" s="8" t="s">
        <v>225</v>
      </c>
      <c r="C87" s="113">
        <v>14799.91</v>
      </c>
      <c r="D87" s="9">
        <v>54027087.28</v>
      </c>
      <c r="E87" s="9">
        <v>3651</v>
      </c>
      <c r="F87" s="9">
        <v>49859860.32</v>
      </c>
      <c r="G87" s="9">
        <v>3369</v>
      </c>
      <c r="H87" s="9">
        <v>13631056.84</v>
      </c>
      <c r="I87" s="9">
        <v>921</v>
      </c>
      <c r="J87" s="9">
        <v>5955089.3100000005</v>
      </c>
      <c r="K87" s="9">
        <v>402</v>
      </c>
      <c r="L87" s="9">
        <v>123473093.75</v>
      </c>
      <c r="M87" s="9">
        <v>8343</v>
      </c>
      <c r="N87" s="164"/>
      <c r="O87" s="165"/>
    </row>
    <row r="88" spans="1:15" ht="12.75">
      <c r="A88" s="22">
        <v>81</v>
      </c>
      <c r="B88" s="8" t="s">
        <v>226</v>
      </c>
      <c r="C88" s="113">
        <v>2747.76</v>
      </c>
      <c r="D88" s="9">
        <v>11679768.58</v>
      </c>
      <c r="E88" s="9">
        <v>4251</v>
      </c>
      <c r="F88" s="9">
        <v>8583037.89</v>
      </c>
      <c r="G88" s="9">
        <v>3124</v>
      </c>
      <c r="H88" s="9">
        <v>2594243.92</v>
      </c>
      <c r="I88" s="9">
        <v>944</v>
      </c>
      <c r="J88" s="9">
        <v>2412125.57</v>
      </c>
      <c r="K88" s="9">
        <v>878</v>
      </c>
      <c r="L88" s="9">
        <v>25269175.96</v>
      </c>
      <c r="M88" s="9">
        <v>9196</v>
      </c>
      <c r="N88" s="164"/>
      <c r="O88" s="165"/>
    </row>
    <row r="89" spans="1:15" ht="12.75">
      <c r="A89" s="22">
        <v>82</v>
      </c>
      <c r="B89" s="8" t="s">
        <v>227</v>
      </c>
      <c r="C89" s="113">
        <v>11243.04</v>
      </c>
      <c r="D89" s="9">
        <v>38897255.20000001</v>
      </c>
      <c r="E89" s="9">
        <v>3460</v>
      </c>
      <c r="F89" s="9">
        <v>39879435.77999999</v>
      </c>
      <c r="G89" s="9">
        <v>3547</v>
      </c>
      <c r="H89" s="9">
        <v>11134123.100000001</v>
      </c>
      <c r="I89" s="9">
        <v>990</v>
      </c>
      <c r="J89" s="9">
        <v>6975711.769999999</v>
      </c>
      <c r="K89" s="9">
        <v>620</v>
      </c>
      <c r="L89" s="9">
        <v>96886525.85</v>
      </c>
      <c r="M89" s="9">
        <v>8617</v>
      </c>
      <c r="N89" s="164"/>
      <c r="O89" s="165"/>
    </row>
    <row r="90" spans="1:15" ht="12.75">
      <c r="A90" s="22">
        <v>83</v>
      </c>
      <c r="B90" s="8" t="s">
        <v>228</v>
      </c>
      <c r="C90" s="113">
        <v>4073.04</v>
      </c>
      <c r="D90" s="9">
        <v>7003483.439999998</v>
      </c>
      <c r="E90" s="9">
        <v>1719</v>
      </c>
      <c r="F90" s="9">
        <v>19312189.650000002</v>
      </c>
      <c r="G90" s="9">
        <v>4741</v>
      </c>
      <c r="H90" s="9">
        <v>3838109.52</v>
      </c>
      <c r="I90" s="9">
        <v>942</v>
      </c>
      <c r="J90" s="9">
        <v>5309037.47</v>
      </c>
      <c r="K90" s="9">
        <v>1303</v>
      </c>
      <c r="L90" s="9">
        <v>35462820.08</v>
      </c>
      <c r="M90" s="9">
        <v>8707</v>
      </c>
      <c r="N90" s="164"/>
      <c r="O90" s="165"/>
    </row>
    <row r="91" spans="1:15" ht="12.75">
      <c r="A91" s="22">
        <v>84</v>
      </c>
      <c r="B91" s="8" t="s">
        <v>229</v>
      </c>
      <c r="C91" s="113">
        <v>3747.49</v>
      </c>
      <c r="D91" s="9">
        <v>5916751.620000005</v>
      </c>
      <c r="E91" s="9">
        <v>1579</v>
      </c>
      <c r="F91" s="9">
        <v>19136908.389999997</v>
      </c>
      <c r="G91" s="9">
        <v>5107</v>
      </c>
      <c r="H91" s="9">
        <v>3191919.24</v>
      </c>
      <c r="I91" s="9">
        <v>852</v>
      </c>
      <c r="J91" s="9">
        <v>3297053.17</v>
      </c>
      <c r="K91" s="9">
        <v>880</v>
      </c>
      <c r="L91" s="9">
        <v>31542632.42</v>
      </c>
      <c r="M91" s="9">
        <v>8417</v>
      </c>
      <c r="N91" s="164"/>
      <c r="O91" s="165"/>
    </row>
    <row r="92" spans="1:15" ht="12.75">
      <c r="A92" s="22">
        <v>85</v>
      </c>
      <c r="B92" s="8" t="s">
        <v>230</v>
      </c>
      <c r="C92" s="113">
        <v>6036.42</v>
      </c>
      <c r="D92" s="9">
        <v>23618185.229999997</v>
      </c>
      <c r="E92" s="9">
        <v>3913</v>
      </c>
      <c r="F92" s="9">
        <v>21839785.309999995</v>
      </c>
      <c r="G92" s="9">
        <v>3618</v>
      </c>
      <c r="H92" s="9">
        <v>5254272.24</v>
      </c>
      <c r="I92" s="9">
        <v>870</v>
      </c>
      <c r="J92" s="9">
        <v>2876989.39</v>
      </c>
      <c r="K92" s="9">
        <v>477</v>
      </c>
      <c r="L92" s="9">
        <v>53589232.169999994</v>
      </c>
      <c r="M92" s="9">
        <v>8878</v>
      </c>
      <c r="N92" s="164"/>
      <c r="O92" s="165"/>
    </row>
    <row r="93" spans="1:15" ht="12.75">
      <c r="A93" s="22">
        <v>86</v>
      </c>
      <c r="B93" s="8" t="s">
        <v>231</v>
      </c>
      <c r="C93" s="113">
        <v>4983.3</v>
      </c>
      <c r="D93" s="9">
        <v>7987676.8999999985</v>
      </c>
      <c r="E93" s="9">
        <v>1603</v>
      </c>
      <c r="F93" s="9">
        <v>23708936.38</v>
      </c>
      <c r="G93" s="9">
        <v>4758</v>
      </c>
      <c r="H93" s="9">
        <v>4287205.56</v>
      </c>
      <c r="I93" s="9">
        <v>860</v>
      </c>
      <c r="J93" s="9">
        <v>4659318.89</v>
      </c>
      <c r="K93" s="9">
        <v>935</v>
      </c>
      <c r="L93" s="9">
        <v>40643137.73</v>
      </c>
      <c r="M93" s="9">
        <v>8156</v>
      </c>
      <c r="N93" s="164"/>
      <c r="O93" s="165"/>
    </row>
    <row r="94" spans="1:15" ht="12.75">
      <c r="A94" s="22">
        <v>87</v>
      </c>
      <c r="B94" s="8" t="s">
        <v>232</v>
      </c>
      <c r="C94" s="113">
        <v>2818.94</v>
      </c>
      <c r="D94" s="9">
        <v>7923291.920000002</v>
      </c>
      <c r="E94" s="9">
        <v>2811</v>
      </c>
      <c r="F94" s="9">
        <v>12068951.42</v>
      </c>
      <c r="G94" s="9">
        <v>4281</v>
      </c>
      <c r="H94" s="9">
        <v>3015841.92</v>
      </c>
      <c r="I94" s="9">
        <v>1070</v>
      </c>
      <c r="J94" s="9">
        <v>2336238.68</v>
      </c>
      <c r="K94" s="9">
        <v>829</v>
      </c>
      <c r="L94" s="9">
        <v>25344323.94</v>
      </c>
      <c r="M94" s="9">
        <v>8991</v>
      </c>
      <c r="N94" s="164"/>
      <c r="O94" s="165"/>
    </row>
    <row r="95" spans="1:15" ht="12.75">
      <c r="A95" s="22">
        <v>88</v>
      </c>
      <c r="B95" s="8" t="s">
        <v>233</v>
      </c>
      <c r="C95" s="113">
        <v>23478.94</v>
      </c>
      <c r="D95" s="9">
        <v>86661173.04000002</v>
      </c>
      <c r="E95" s="9">
        <v>3691</v>
      </c>
      <c r="F95" s="9">
        <v>77984841.71</v>
      </c>
      <c r="G95" s="9">
        <v>3321</v>
      </c>
      <c r="H95" s="9">
        <v>20433041.419999998</v>
      </c>
      <c r="I95" s="9">
        <v>870</v>
      </c>
      <c r="J95" s="9">
        <v>9364479.789999997</v>
      </c>
      <c r="K95" s="9">
        <v>399</v>
      </c>
      <c r="L95" s="9">
        <v>194443535.96</v>
      </c>
      <c r="M95" s="9">
        <v>8282</v>
      </c>
      <c r="N95" s="164"/>
      <c r="O95" s="165"/>
    </row>
    <row r="96" spans="1:15" ht="12.75">
      <c r="A96" s="22">
        <v>89</v>
      </c>
      <c r="B96" s="8" t="s">
        <v>234</v>
      </c>
      <c r="C96" s="113">
        <v>25903</v>
      </c>
      <c r="D96" s="9">
        <v>98461667.73000002</v>
      </c>
      <c r="E96" s="9">
        <v>3801</v>
      </c>
      <c r="F96" s="9">
        <v>89020213.78</v>
      </c>
      <c r="G96" s="9">
        <v>3437</v>
      </c>
      <c r="H96" s="9">
        <v>22686849.419999998</v>
      </c>
      <c r="I96" s="9">
        <v>876</v>
      </c>
      <c r="J96" s="9">
        <v>9904105.21</v>
      </c>
      <c r="K96" s="9">
        <v>382</v>
      </c>
      <c r="L96" s="9">
        <v>220072836.14000002</v>
      </c>
      <c r="M96" s="9">
        <v>8496</v>
      </c>
      <c r="N96" s="164"/>
      <c r="O96" s="165"/>
    </row>
    <row r="97" spans="1:15" ht="12.75">
      <c r="A97" s="22">
        <v>90</v>
      </c>
      <c r="B97" s="8" t="s">
        <v>235</v>
      </c>
      <c r="C97" s="113">
        <v>1024.42</v>
      </c>
      <c r="D97" s="9">
        <v>9936865.73</v>
      </c>
      <c r="E97" s="9">
        <v>9700</v>
      </c>
      <c r="F97" s="9">
        <v>1593400.18</v>
      </c>
      <c r="G97" s="9">
        <v>1555</v>
      </c>
      <c r="H97" s="9">
        <v>937508.32</v>
      </c>
      <c r="I97" s="9">
        <v>915</v>
      </c>
      <c r="J97" s="9">
        <v>936872.5</v>
      </c>
      <c r="K97" s="9">
        <v>915</v>
      </c>
      <c r="L97" s="9">
        <v>13404646.73</v>
      </c>
      <c r="M97" s="9">
        <v>13085</v>
      </c>
      <c r="N97" s="164"/>
      <c r="O97" s="165"/>
    </row>
    <row r="98" spans="1:15" ht="12.75">
      <c r="A98" s="22">
        <v>91</v>
      </c>
      <c r="B98" s="8" t="s">
        <v>236</v>
      </c>
      <c r="C98" s="113">
        <v>1399.63</v>
      </c>
      <c r="D98" s="9">
        <v>7613226.970000001</v>
      </c>
      <c r="E98" s="9">
        <v>5439</v>
      </c>
      <c r="F98" s="9">
        <v>6839551.94</v>
      </c>
      <c r="G98" s="9">
        <v>4887</v>
      </c>
      <c r="H98" s="9">
        <v>1195529.38</v>
      </c>
      <c r="I98" s="9">
        <v>854</v>
      </c>
      <c r="J98" s="9">
        <v>1840935.9</v>
      </c>
      <c r="K98" s="9">
        <v>1315</v>
      </c>
      <c r="L98" s="9">
        <v>17489244.19</v>
      </c>
      <c r="M98" s="9">
        <v>12496</v>
      </c>
      <c r="N98" s="164"/>
      <c r="O98" s="165"/>
    </row>
    <row r="99" spans="1:15" ht="12.75">
      <c r="A99" s="22">
        <v>92</v>
      </c>
      <c r="B99" s="8" t="s">
        <v>237</v>
      </c>
      <c r="C99" s="113">
        <v>6805.21</v>
      </c>
      <c r="D99" s="9">
        <v>10732088.899999999</v>
      </c>
      <c r="E99" s="9">
        <v>1577</v>
      </c>
      <c r="F99" s="9">
        <v>30532422.66</v>
      </c>
      <c r="G99" s="9">
        <v>4487</v>
      </c>
      <c r="H99" s="9">
        <v>6257943.68</v>
      </c>
      <c r="I99" s="9">
        <v>920</v>
      </c>
      <c r="J99" s="9">
        <v>6231696.910000001</v>
      </c>
      <c r="K99" s="9">
        <v>916</v>
      </c>
      <c r="L99" s="9">
        <v>53754152.150000006</v>
      </c>
      <c r="M99" s="9">
        <v>7899</v>
      </c>
      <c r="N99" s="164"/>
      <c r="O99" s="165"/>
    </row>
    <row r="100" spans="1:15" ht="12.75">
      <c r="A100" s="22">
        <v>93</v>
      </c>
      <c r="B100" s="8" t="s">
        <v>238</v>
      </c>
      <c r="C100" s="113">
        <v>5287.07</v>
      </c>
      <c r="D100" s="9">
        <v>15085661.490000002</v>
      </c>
      <c r="E100" s="9">
        <v>2853</v>
      </c>
      <c r="F100" s="9">
        <v>18120064.97</v>
      </c>
      <c r="G100" s="9">
        <v>3427</v>
      </c>
      <c r="H100" s="9">
        <v>4911394.46</v>
      </c>
      <c r="I100" s="9">
        <v>929</v>
      </c>
      <c r="J100" s="9">
        <v>2618607.53</v>
      </c>
      <c r="K100" s="9">
        <v>495</v>
      </c>
      <c r="L100" s="9">
        <v>40735728.45</v>
      </c>
      <c r="M100" s="9">
        <v>7705</v>
      </c>
      <c r="N100" s="164"/>
      <c r="O100" s="165"/>
    </row>
    <row r="101" spans="1:15" ht="12.75">
      <c r="A101" s="22">
        <v>94</v>
      </c>
      <c r="B101" s="8" t="s">
        <v>239</v>
      </c>
      <c r="C101" s="113">
        <v>7235.49</v>
      </c>
      <c r="D101" s="9">
        <v>20975133.180000007</v>
      </c>
      <c r="E101" s="9">
        <v>2899</v>
      </c>
      <c r="F101" s="9">
        <v>27386067.68</v>
      </c>
      <c r="G101" s="9">
        <v>3785</v>
      </c>
      <c r="H101" s="9">
        <v>6068713.220000001</v>
      </c>
      <c r="I101" s="9">
        <v>839</v>
      </c>
      <c r="J101" s="9">
        <v>6057072.09</v>
      </c>
      <c r="K101" s="9">
        <v>837</v>
      </c>
      <c r="L101" s="9">
        <v>60486986.17</v>
      </c>
      <c r="M101" s="9">
        <v>8360</v>
      </c>
      <c r="N101" s="164"/>
      <c r="O101" s="165"/>
    </row>
    <row r="102" spans="1:15" ht="12.75">
      <c r="A102" s="22">
        <v>95</v>
      </c>
      <c r="B102" s="8" t="s">
        <v>240</v>
      </c>
      <c r="C102" s="113">
        <v>1811.22</v>
      </c>
      <c r="D102" s="9">
        <v>4960130.24</v>
      </c>
      <c r="E102" s="9">
        <v>2739</v>
      </c>
      <c r="F102" s="9">
        <v>6848029.16</v>
      </c>
      <c r="G102" s="9">
        <v>3781</v>
      </c>
      <c r="H102" s="9">
        <v>1740648.78</v>
      </c>
      <c r="I102" s="9">
        <v>961</v>
      </c>
      <c r="J102" s="9">
        <v>1962408.62</v>
      </c>
      <c r="K102" s="9">
        <v>1083</v>
      </c>
      <c r="L102" s="9">
        <v>15511216.8</v>
      </c>
      <c r="M102" s="9">
        <v>8564</v>
      </c>
      <c r="N102" s="164"/>
      <c r="O102" s="165"/>
    </row>
    <row r="103" spans="1:15" ht="12.75">
      <c r="A103" s="22">
        <v>96</v>
      </c>
      <c r="B103" s="8" t="s">
        <v>241</v>
      </c>
      <c r="C103" s="113">
        <v>6623.13</v>
      </c>
      <c r="D103" s="9">
        <v>12757518.510000005</v>
      </c>
      <c r="E103" s="9">
        <v>1926</v>
      </c>
      <c r="F103" s="9">
        <v>30864366.59</v>
      </c>
      <c r="G103" s="9">
        <v>4660</v>
      </c>
      <c r="H103" s="9">
        <v>5860075.63</v>
      </c>
      <c r="I103" s="9">
        <v>885</v>
      </c>
      <c r="J103" s="9">
        <v>7407672.129999999</v>
      </c>
      <c r="K103" s="9">
        <v>1118</v>
      </c>
      <c r="L103" s="9">
        <v>56889632.86</v>
      </c>
      <c r="M103" s="9">
        <v>8590</v>
      </c>
      <c r="N103" s="164"/>
      <c r="O103" s="165"/>
    </row>
    <row r="104" spans="1:15" ht="12.75">
      <c r="A104" s="22">
        <v>97</v>
      </c>
      <c r="B104" s="8" t="s">
        <v>242</v>
      </c>
      <c r="C104" s="113">
        <v>4198.96</v>
      </c>
      <c r="D104" s="9">
        <v>10263363.940000001</v>
      </c>
      <c r="E104" s="9">
        <v>2444</v>
      </c>
      <c r="F104" s="9">
        <v>17143633.369999997</v>
      </c>
      <c r="G104" s="9">
        <v>4083</v>
      </c>
      <c r="H104" s="9">
        <v>3818019.76</v>
      </c>
      <c r="I104" s="9">
        <v>909</v>
      </c>
      <c r="J104" s="9">
        <v>4091590.43</v>
      </c>
      <c r="K104" s="9">
        <v>974</v>
      </c>
      <c r="L104" s="9">
        <v>35316607.5</v>
      </c>
      <c r="M104" s="9">
        <v>8411</v>
      </c>
      <c r="N104" s="164"/>
      <c r="O104" s="165"/>
    </row>
    <row r="105" spans="1:15" ht="12.75">
      <c r="A105" s="22">
        <v>98</v>
      </c>
      <c r="B105" s="8" t="s">
        <v>243</v>
      </c>
      <c r="C105" s="113">
        <v>12635.1</v>
      </c>
      <c r="D105" s="9">
        <v>41059804.06</v>
      </c>
      <c r="E105" s="9">
        <v>3250</v>
      </c>
      <c r="F105" s="9">
        <v>42181770.57000001</v>
      </c>
      <c r="G105" s="9">
        <v>3338</v>
      </c>
      <c r="H105" s="9">
        <v>10333639.64</v>
      </c>
      <c r="I105" s="9">
        <v>818</v>
      </c>
      <c r="J105" s="9">
        <v>14158863.830000002</v>
      </c>
      <c r="K105" s="9">
        <v>1121</v>
      </c>
      <c r="L105" s="9">
        <v>107734078.10000001</v>
      </c>
      <c r="M105" s="9">
        <v>8527</v>
      </c>
      <c r="N105" s="164"/>
      <c r="O105" s="165"/>
    </row>
    <row r="106" spans="2:15" ht="12.75">
      <c r="B106" s="7" t="s">
        <v>244</v>
      </c>
      <c r="D106" s="9"/>
      <c r="N106" s="164"/>
      <c r="O106" s="165"/>
    </row>
    <row r="107" spans="1:15" ht="12.75">
      <c r="A107" s="22">
        <v>101</v>
      </c>
      <c r="B107" s="8" t="s">
        <v>245</v>
      </c>
      <c r="C107" s="113">
        <v>10247.13</v>
      </c>
      <c r="D107" s="9">
        <v>144594429.95</v>
      </c>
      <c r="E107" s="9">
        <v>14111</v>
      </c>
      <c r="F107" s="9">
        <v>14138053.48</v>
      </c>
      <c r="G107" s="9">
        <v>1380</v>
      </c>
      <c r="H107" s="9">
        <v>10372498.260000002</v>
      </c>
      <c r="I107" s="9">
        <v>1012</v>
      </c>
      <c r="J107" s="9">
        <v>11209178.600000001</v>
      </c>
      <c r="K107" s="9">
        <v>1094</v>
      </c>
      <c r="L107" s="9">
        <v>180314160.29</v>
      </c>
      <c r="M107" s="9">
        <v>17597</v>
      </c>
      <c r="N107" s="164"/>
      <c r="O107" s="165"/>
    </row>
    <row r="108" spans="1:15" ht="12.75">
      <c r="A108" s="22">
        <v>102</v>
      </c>
      <c r="B108" s="8" t="s">
        <v>246</v>
      </c>
      <c r="C108" s="113">
        <v>2297.22</v>
      </c>
      <c r="D108" s="9">
        <v>7248527.949999999</v>
      </c>
      <c r="E108" s="9">
        <v>3155</v>
      </c>
      <c r="F108" s="9">
        <v>9392871.210000003</v>
      </c>
      <c r="G108" s="9">
        <v>4089</v>
      </c>
      <c r="H108" s="9">
        <v>2155664.46</v>
      </c>
      <c r="I108" s="9">
        <v>938</v>
      </c>
      <c r="J108" s="9">
        <v>2544379.22</v>
      </c>
      <c r="K108" s="9">
        <v>1108</v>
      </c>
      <c r="L108" s="9">
        <v>21341442.84</v>
      </c>
      <c r="M108" s="9">
        <v>9290</v>
      </c>
      <c r="N108" s="164"/>
      <c r="O108" s="165"/>
    </row>
    <row r="109" spans="1:15" ht="12.75">
      <c r="A109" s="22">
        <v>103</v>
      </c>
      <c r="B109" s="8" t="s">
        <v>247</v>
      </c>
      <c r="C109" s="113">
        <v>1132.53</v>
      </c>
      <c r="D109" s="9">
        <v>2141173.95</v>
      </c>
      <c r="E109" s="9">
        <v>1891</v>
      </c>
      <c r="F109" s="9">
        <v>5955009.13</v>
      </c>
      <c r="G109" s="9">
        <v>5258</v>
      </c>
      <c r="H109" s="9">
        <v>927987.56</v>
      </c>
      <c r="I109" s="9">
        <v>819</v>
      </c>
      <c r="J109" s="9">
        <v>585465.83</v>
      </c>
      <c r="K109" s="9">
        <v>517</v>
      </c>
      <c r="L109" s="9">
        <v>9609636.47</v>
      </c>
      <c r="M109" s="9">
        <v>8485</v>
      </c>
      <c r="N109" s="164"/>
      <c r="O109" s="165"/>
    </row>
    <row r="110" spans="1:15" ht="12.75">
      <c r="A110" s="22">
        <v>104</v>
      </c>
      <c r="B110" s="8" t="s">
        <v>248</v>
      </c>
      <c r="C110" s="113">
        <v>4142.58</v>
      </c>
      <c r="D110" s="9">
        <v>34233551.79</v>
      </c>
      <c r="E110" s="9">
        <v>8264</v>
      </c>
      <c r="F110" s="9">
        <v>10660451.18</v>
      </c>
      <c r="G110" s="9">
        <v>2573</v>
      </c>
      <c r="H110" s="9">
        <v>4846459.74</v>
      </c>
      <c r="I110" s="9">
        <v>1170</v>
      </c>
      <c r="J110" s="9">
        <v>4963370.52</v>
      </c>
      <c r="K110" s="9">
        <v>1198</v>
      </c>
      <c r="L110" s="9">
        <v>54703833.23</v>
      </c>
      <c r="M110" s="9">
        <v>13205</v>
      </c>
      <c r="N110" s="164"/>
      <c r="O110" s="165"/>
    </row>
    <row r="111" spans="1:15" ht="12.75">
      <c r="A111" s="22">
        <v>106</v>
      </c>
      <c r="B111" s="8" t="s">
        <v>277</v>
      </c>
      <c r="C111" s="113">
        <v>2884.17</v>
      </c>
      <c r="D111" s="9">
        <v>15914087.509999996</v>
      </c>
      <c r="E111" s="9">
        <v>5518</v>
      </c>
      <c r="F111" s="9">
        <v>8558615.750000002</v>
      </c>
      <c r="G111" s="9">
        <v>2967</v>
      </c>
      <c r="H111" s="9">
        <v>2510679.04</v>
      </c>
      <c r="I111" s="9">
        <v>871</v>
      </c>
      <c r="J111" s="9">
        <v>1115963.4</v>
      </c>
      <c r="K111" s="9">
        <v>387</v>
      </c>
      <c r="L111" s="9">
        <v>28099345.7</v>
      </c>
      <c r="M111" s="9">
        <v>9743</v>
      </c>
      <c r="N111" s="164"/>
      <c r="O111" s="165"/>
    </row>
    <row r="112" spans="1:15" ht="12.75">
      <c r="A112" s="22">
        <v>107</v>
      </c>
      <c r="B112" s="8" t="s">
        <v>250</v>
      </c>
      <c r="C112" s="113">
        <v>821.07</v>
      </c>
      <c r="D112" s="9">
        <v>4937623</v>
      </c>
      <c r="E112" s="9">
        <v>6014</v>
      </c>
      <c r="F112" s="9">
        <v>3298304.55</v>
      </c>
      <c r="G112" s="9">
        <v>4017</v>
      </c>
      <c r="H112" s="9">
        <v>626385.26</v>
      </c>
      <c r="I112" s="9">
        <v>763</v>
      </c>
      <c r="J112" s="9">
        <v>1077513.38</v>
      </c>
      <c r="K112" s="9">
        <v>1312</v>
      </c>
      <c r="L112" s="9">
        <v>9939826.190000001</v>
      </c>
      <c r="M112" s="9">
        <v>12106</v>
      </c>
      <c r="N112" s="164"/>
      <c r="O112" s="165"/>
    </row>
    <row r="113" spans="1:15" ht="12.75">
      <c r="A113" s="22">
        <v>108</v>
      </c>
      <c r="B113" s="8" t="s">
        <v>251</v>
      </c>
      <c r="C113" s="113">
        <v>6775.26</v>
      </c>
      <c r="D113" s="9">
        <v>17363440.620000005</v>
      </c>
      <c r="E113" s="9">
        <v>2563</v>
      </c>
      <c r="F113" s="9">
        <v>28155105.85</v>
      </c>
      <c r="G113" s="9">
        <v>4156</v>
      </c>
      <c r="H113" s="9">
        <v>6987994.82</v>
      </c>
      <c r="I113" s="9">
        <v>1031</v>
      </c>
      <c r="J113" s="9">
        <v>8156614.299999998</v>
      </c>
      <c r="K113" s="9">
        <v>1204</v>
      </c>
      <c r="L113" s="9">
        <v>60663155.59</v>
      </c>
      <c r="M113" s="9">
        <v>8954</v>
      </c>
      <c r="N113" s="164"/>
      <c r="O113" s="165"/>
    </row>
    <row r="114" spans="1:15" ht="12.75">
      <c r="A114" s="22">
        <v>109</v>
      </c>
      <c r="B114" s="8" t="s">
        <v>252</v>
      </c>
      <c r="C114" s="113">
        <v>1861.22</v>
      </c>
      <c r="D114" s="9">
        <v>27149180.049999997</v>
      </c>
      <c r="E114" s="9">
        <v>14587</v>
      </c>
      <c r="F114" s="9">
        <v>2500756.51</v>
      </c>
      <c r="G114" s="9">
        <v>1344</v>
      </c>
      <c r="H114" s="9">
        <v>1709199.3</v>
      </c>
      <c r="I114" s="9">
        <v>918</v>
      </c>
      <c r="J114" s="9">
        <v>582007.7</v>
      </c>
      <c r="K114" s="9">
        <v>313</v>
      </c>
      <c r="L114" s="9">
        <v>31941143.56</v>
      </c>
      <c r="M114" s="9">
        <v>17161</v>
      </c>
      <c r="N114" s="164"/>
      <c r="O114" s="165"/>
    </row>
    <row r="115" spans="1:15" ht="12.75">
      <c r="A115" s="22">
        <v>110</v>
      </c>
      <c r="B115" s="8" t="s">
        <v>278</v>
      </c>
      <c r="C115" s="113">
        <v>2456.81</v>
      </c>
      <c r="D115" s="9">
        <v>16732724</v>
      </c>
      <c r="E115" s="9">
        <v>6811</v>
      </c>
      <c r="F115" s="9">
        <v>4629841.35</v>
      </c>
      <c r="G115" s="9">
        <v>1884</v>
      </c>
      <c r="H115" s="9">
        <v>2276776.18</v>
      </c>
      <c r="I115" s="9">
        <v>927</v>
      </c>
      <c r="J115" s="9">
        <v>4845112.6</v>
      </c>
      <c r="K115" s="9">
        <v>1972</v>
      </c>
      <c r="L115" s="9">
        <v>28484454.13</v>
      </c>
      <c r="M115" s="9">
        <v>11594</v>
      </c>
      <c r="N115" s="164"/>
      <c r="O115" s="165"/>
    </row>
    <row r="116" spans="1:15" ht="12.75">
      <c r="A116" s="22">
        <v>111</v>
      </c>
      <c r="B116" s="8" t="s">
        <v>253</v>
      </c>
      <c r="C116" s="113">
        <v>1322.48</v>
      </c>
      <c r="D116" s="9">
        <v>2972112.75</v>
      </c>
      <c r="E116" s="9">
        <v>2247</v>
      </c>
      <c r="F116" s="9">
        <v>5450087.08</v>
      </c>
      <c r="G116" s="9">
        <v>4121</v>
      </c>
      <c r="H116" s="9">
        <v>947158.28</v>
      </c>
      <c r="I116" s="9">
        <v>716</v>
      </c>
      <c r="J116" s="9">
        <v>1298311.17</v>
      </c>
      <c r="K116" s="9">
        <v>982</v>
      </c>
      <c r="L116" s="9">
        <v>10667669.28</v>
      </c>
      <c r="M116" s="9">
        <v>8066</v>
      </c>
      <c r="N116" s="164"/>
      <c r="O116" s="165"/>
    </row>
    <row r="117" spans="1:15" ht="12.75">
      <c r="A117" s="22">
        <v>112</v>
      </c>
      <c r="B117" s="8" t="s">
        <v>254</v>
      </c>
      <c r="C117" s="113">
        <v>22322.9</v>
      </c>
      <c r="D117" s="9">
        <v>61052752.23999998</v>
      </c>
      <c r="E117" s="9">
        <v>2735</v>
      </c>
      <c r="F117" s="9">
        <v>95912121.03</v>
      </c>
      <c r="G117" s="9">
        <v>4297</v>
      </c>
      <c r="H117" s="9">
        <v>22528099.36</v>
      </c>
      <c r="I117" s="9">
        <v>1009</v>
      </c>
      <c r="J117" s="9">
        <v>19893920.759999998</v>
      </c>
      <c r="K117" s="9">
        <v>891</v>
      </c>
      <c r="L117" s="9">
        <v>199386893.39</v>
      </c>
      <c r="M117" s="9">
        <v>8932</v>
      </c>
      <c r="N117" s="164"/>
      <c r="O117" s="165"/>
    </row>
    <row r="118" spans="1:15" ht="12.75">
      <c r="A118" s="22">
        <v>113</v>
      </c>
      <c r="B118" s="8" t="s">
        <v>255</v>
      </c>
      <c r="C118" s="113">
        <v>4307.86</v>
      </c>
      <c r="D118" s="9">
        <v>22515569.08</v>
      </c>
      <c r="E118" s="9">
        <v>5227</v>
      </c>
      <c r="F118" s="9">
        <v>14056741.78</v>
      </c>
      <c r="G118" s="9">
        <v>3263</v>
      </c>
      <c r="H118" s="9">
        <v>3522406.32</v>
      </c>
      <c r="I118" s="9">
        <v>818</v>
      </c>
      <c r="J118" s="9">
        <v>4306660.46</v>
      </c>
      <c r="K118" s="9">
        <v>1000</v>
      </c>
      <c r="L118" s="9">
        <v>44401377.64</v>
      </c>
      <c r="M118" s="9">
        <v>10307</v>
      </c>
      <c r="N118" s="164"/>
      <c r="O118" s="165"/>
    </row>
    <row r="119" spans="1:15" ht="12.75">
      <c r="A119" s="22">
        <v>114</v>
      </c>
      <c r="B119" s="8" t="s">
        <v>256</v>
      </c>
      <c r="C119" s="113">
        <v>3880.3</v>
      </c>
      <c r="D119" s="9">
        <v>10932320.190000001</v>
      </c>
      <c r="E119" s="9">
        <v>2817</v>
      </c>
      <c r="F119" s="9">
        <v>17986388.26</v>
      </c>
      <c r="G119" s="9">
        <v>4635</v>
      </c>
      <c r="H119" s="9">
        <v>3301069.12</v>
      </c>
      <c r="I119" s="9">
        <v>851</v>
      </c>
      <c r="J119" s="9">
        <v>3661049.77</v>
      </c>
      <c r="K119" s="9">
        <v>943</v>
      </c>
      <c r="L119" s="9">
        <v>35880827.34</v>
      </c>
      <c r="M119" s="9">
        <v>9247</v>
      </c>
      <c r="N119" s="164"/>
      <c r="O119" s="165"/>
    </row>
    <row r="120" spans="1:15" ht="12.75">
      <c r="A120" s="22">
        <v>115</v>
      </c>
      <c r="B120" s="8" t="s">
        <v>258</v>
      </c>
      <c r="C120" s="113">
        <v>8481.13</v>
      </c>
      <c r="D120" s="9">
        <v>31016356.709999993</v>
      </c>
      <c r="E120" s="9">
        <v>3657</v>
      </c>
      <c r="F120" s="9">
        <v>29168972.85</v>
      </c>
      <c r="G120" s="9">
        <v>3439</v>
      </c>
      <c r="H120" s="9">
        <v>9090278.1</v>
      </c>
      <c r="I120" s="9">
        <v>1072</v>
      </c>
      <c r="J120" s="9">
        <v>9092077.22</v>
      </c>
      <c r="K120" s="9">
        <v>1072</v>
      </c>
      <c r="L120" s="9">
        <v>78367684.88</v>
      </c>
      <c r="M120" s="9">
        <v>9240</v>
      </c>
      <c r="N120" s="164"/>
      <c r="O120" s="165"/>
    </row>
    <row r="121" spans="1:15" ht="12.75">
      <c r="A121" s="22">
        <v>116</v>
      </c>
      <c r="B121" s="8" t="s">
        <v>261</v>
      </c>
      <c r="C121" s="113">
        <v>2517.29</v>
      </c>
      <c r="D121" s="9">
        <v>7390342.4700000025</v>
      </c>
      <c r="E121" s="9">
        <v>2936</v>
      </c>
      <c r="F121" s="9">
        <v>10710083.709999999</v>
      </c>
      <c r="G121" s="9">
        <v>4255</v>
      </c>
      <c r="H121" s="9">
        <v>2544629.7</v>
      </c>
      <c r="I121" s="9">
        <v>1011</v>
      </c>
      <c r="J121" s="9">
        <v>3588020.93</v>
      </c>
      <c r="K121" s="9">
        <v>1425</v>
      </c>
      <c r="L121" s="9">
        <v>24233076.81</v>
      </c>
      <c r="M121" s="9">
        <v>9627</v>
      </c>
      <c r="N121" s="164"/>
      <c r="O121" s="165"/>
    </row>
    <row r="122" spans="1:15" ht="12.75">
      <c r="A122" s="22">
        <v>117</v>
      </c>
      <c r="B122" s="8" t="s">
        <v>262</v>
      </c>
      <c r="C122" s="113">
        <v>30550.74</v>
      </c>
      <c r="D122" s="9">
        <v>91109235.44999996</v>
      </c>
      <c r="E122" s="9">
        <v>2982</v>
      </c>
      <c r="F122" s="9">
        <v>128252881.67</v>
      </c>
      <c r="G122" s="9">
        <v>4198</v>
      </c>
      <c r="H122" s="9">
        <v>31912502.689999998</v>
      </c>
      <c r="I122" s="9">
        <v>1045</v>
      </c>
      <c r="J122" s="9">
        <v>33376405.340000004</v>
      </c>
      <c r="K122" s="9">
        <v>1092</v>
      </c>
      <c r="L122" s="9">
        <v>284651025.15</v>
      </c>
      <c r="M122" s="9">
        <v>9317</v>
      </c>
      <c r="N122" s="164"/>
      <c r="O122" s="165"/>
    </row>
    <row r="123" spans="1:15" ht="12.75">
      <c r="A123" s="22">
        <v>118</v>
      </c>
      <c r="B123" s="8" t="s">
        <v>263</v>
      </c>
      <c r="C123" s="113">
        <v>33488.96</v>
      </c>
      <c r="D123" s="9">
        <v>95066437.50999999</v>
      </c>
      <c r="E123" s="9">
        <v>2839</v>
      </c>
      <c r="F123" s="9">
        <v>145066424.55</v>
      </c>
      <c r="G123" s="9">
        <v>4332</v>
      </c>
      <c r="H123" s="9">
        <v>32238577.349999998</v>
      </c>
      <c r="I123" s="9">
        <v>963</v>
      </c>
      <c r="J123" s="9">
        <v>44134100.58999999</v>
      </c>
      <c r="K123" s="9">
        <v>1318</v>
      </c>
      <c r="L123" s="9">
        <v>316505540</v>
      </c>
      <c r="M123" s="9">
        <v>9451</v>
      </c>
      <c r="N123" s="164"/>
      <c r="O123" s="165"/>
    </row>
    <row r="124" spans="1:15" ht="12.75">
      <c r="A124" s="22">
        <v>119</v>
      </c>
      <c r="B124" s="8" t="s">
        <v>264</v>
      </c>
      <c r="C124" s="113">
        <v>714.2</v>
      </c>
      <c r="D124" s="9">
        <v>1836849</v>
      </c>
      <c r="E124" s="9">
        <v>2572</v>
      </c>
      <c r="F124" s="9">
        <v>3213086.83</v>
      </c>
      <c r="G124" s="9">
        <v>4499</v>
      </c>
      <c r="H124" s="9">
        <v>629873.84</v>
      </c>
      <c r="I124" s="9">
        <v>882</v>
      </c>
      <c r="J124" s="9">
        <v>881926.39</v>
      </c>
      <c r="K124" s="9">
        <v>1235</v>
      </c>
      <c r="L124" s="9">
        <v>6561736.06</v>
      </c>
      <c r="M124" s="9">
        <v>9188</v>
      </c>
      <c r="N124" s="164"/>
      <c r="O124" s="165"/>
    </row>
    <row r="125" spans="1:15" ht="12.75">
      <c r="A125" s="22">
        <v>120</v>
      </c>
      <c r="B125" s="8" t="s">
        <v>265</v>
      </c>
      <c r="C125" s="113">
        <v>4886.39</v>
      </c>
      <c r="D125" s="9">
        <v>10098505.980000004</v>
      </c>
      <c r="E125" s="9">
        <v>2067</v>
      </c>
      <c r="F125" s="9">
        <v>27099405.68</v>
      </c>
      <c r="G125" s="9">
        <v>5546</v>
      </c>
      <c r="H125" s="9">
        <v>4086303.54</v>
      </c>
      <c r="I125" s="9">
        <v>836</v>
      </c>
      <c r="J125" s="9">
        <v>7304148.169999999</v>
      </c>
      <c r="K125" s="9">
        <v>1495</v>
      </c>
      <c r="L125" s="9">
        <v>48588363.370000005</v>
      </c>
      <c r="M125" s="9">
        <v>9944</v>
      </c>
      <c r="N125" s="164"/>
      <c r="O125" s="165"/>
    </row>
    <row r="126" spans="1:15" ht="12.75">
      <c r="A126" s="22">
        <v>121</v>
      </c>
      <c r="B126" s="8" t="s">
        <v>267</v>
      </c>
      <c r="C126" s="113">
        <v>15153.19</v>
      </c>
      <c r="D126" s="9">
        <v>39471486.92000002</v>
      </c>
      <c r="E126" s="9">
        <v>2605</v>
      </c>
      <c r="F126" s="9">
        <v>74755915.44999999</v>
      </c>
      <c r="G126" s="9">
        <v>4933</v>
      </c>
      <c r="H126" s="9">
        <v>12557322.28</v>
      </c>
      <c r="I126" s="9">
        <v>829</v>
      </c>
      <c r="J126" s="9">
        <v>10902739.499999998</v>
      </c>
      <c r="K126" s="9">
        <v>720</v>
      </c>
      <c r="L126" s="9">
        <v>137687464.15</v>
      </c>
      <c r="M126" s="9">
        <v>9086</v>
      </c>
      <c r="N126" s="164"/>
      <c r="O126" s="165"/>
    </row>
    <row r="127" spans="1:15" ht="12.75">
      <c r="A127" s="22">
        <v>122</v>
      </c>
      <c r="B127" s="8" t="s">
        <v>268</v>
      </c>
      <c r="C127" s="113">
        <v>1527.85</v>
      </c>
      <c r="D127" s="9">
        <v>4779560.01</v>
      </c>
      <c r="E127" s="9">
        <v>3128</v>
      </c>
      <c r="F127" s="9">
        <v>6241226.7</v>
      </c>
      <c r="G127" s="9">
        <v>4085</v>
      </c>
      <c r="H127" s="9">
        <v>1166707.04</v>
      </c>
      <c r="I127" s="9">
        <v>764</v>
      </c>
      <c r="J127" s="9">
        <v>858822.03</v>
      </c>
      <c r="K127" s="9">
        <v>562</v>
      </c>
      <c r="L127" s="9">
        <v>13046315.78</v>
      </c>
      <c r="M127" s="9">
        <v>8539</v>
      </c>
      <c r="N127" s="164"/>
      <c r="O127" s="165"/>
    </row>
    <row r="128" spans="1:15" ht="12.75">
      <c r="A128" s="22">
        <v>123</v>
      </c>
      <c r="B128" s="8" t="s">
        <v>224</v>
      </c>
      <c r="C128" s="113">
        <v>23250.81</v>
      </c>
      <c r="D128" s="9">
        <v>137539541.32999998</v>
      </c>
      <c r="E128" s="9">
        <v>5915</v>
      </c>
      <c r="F128" s="9">
        <v>86567222.89</v>
      </c>
      <c r="G128" s="9">
        <v>3723</v>
      </c>
      <c r="H128" s="9">
        <v>26022045.48</v>
      </c>
      <c r="I128" s="9">
        <v>1119</v>
      </c>
      <c r="J128" s="9">
        <v>33970692</v>
      </c>
      <c r="K128" s="9">
        <v>1461</v>
      </c>
      <c r="L128" s="9">
        <v>284099501.7</v>
      </c>
      <c r="M128" s="9">
        <v>12219</v>
      </c>
      <c r="N128" s="164"/>
      <c r="O128" s="165"/>
    </row>
    <row r="129" spans="1:15" ht="12.75">
      <c r="A129" s="22">
        <v>124</v>
      </c>
      <c r="B129" s="8" t="s">
        <v>225</v>
      </c>
      <c r="C129" s="113">
        <v>12589.5</v>
      </c>
      <c r="D129" s="9">
        <v>47400261.749999985</v>
      </c>
      <c r="E129" s="9">
        <v>3765</v>
      </c>
      <c r="F129" s="9">
        <v>50252145.410000004</v>
      </c>
      <c r="G129" s="9">
        <v>3992</v>
      </c>
      <c r="H129" s="9">
        <v>11846587.6</v>
      </c>
      <c r="I129" s="9">
        <v>941</v>
      </c>
      <c r="J129" s="9">
        <v>15169355.219999999</v>
      </c>
      <c r="K129" s="9">
        <v>1205</v>
      </c>
      <c r="L129" s="9">
        <v>124668349.97999999</v>
      </c>
      <c r="M129" s="9">
        <v>9903</v>
      </c>
      <c r="N129" s="164"/>
      <c r="O129" s="165"/>
    </row>
    <row r="130" spans="1:15" ht="12.75">
      <c r="A130" s="22">
        <v>126</v>
      </c>
      <c r="B130" s="8" t="s">
        <v>270</v>
      </c>
      <c r="C130" s="113">
        <v>2656.25</v>
      </c>
      <c r="D130" s="9">
        <v>10112738.860000003</v>
      </c>
      <c r="E130" s="9">
        <v>3807</v>
      </c>
      <c r="F130" s="9">
        <v>9288175.59</v>
      </c>
      <c r="G130" s="9">
        <v>3497</v>
      </c>
      <c r="H130" s="9">
        <v>3257943.38</v>
      </c>
      <c r="I130" s="9">
        <v>1227</v>
      </c>
      <c r="J130" s="9">
        <v>2132416.29</v>
      </c>
      <c r="K130" s="9">
        <v>803</v>
      </c>
      <c r="L130" s="9">
        <v>24791274.12</v>
      </c>
      <c r="M130" s="9">
        <v>9333</v>
      </c>
      <c r="N130" s="164"/>
      <c r="O130" s="165"/>
    </row>
    <row r="131" spans="1:15" ht="12.75">
      <c r="A131" s="22">
        <v>127</v>
      </c>
      <c r="B131" s="8" t="s">
        <v>271</v>
      </c>
      <c r="C131" s="113">
        <v>13479</v>
      </c>
      <c r="D131" s="9">
        <v>40853063.92999999</v>
      </c>
      <c r="E131" s="9">
        <v>3031</v>
      </c>
      <c r="F131" s="9">
        <v>51388511.61</v>
      </c>
      <c r="G131" s="9">
        <v>3812</v>
      </c>
      <c r="H131" s="9">
        <v>13218899.48</v>
      </c>
      <c r="I131" s="9">
        <v>981</v>
      </c>
      <c r="J131" s="9">
        <v>10670047.25</v>
      </c>
      <c r="K131" s="9">
        <v>792</v>
      </c>
      <c r="L131" s="9">
        <v>116130522.27</v>
      </c>
      <c r="M131" s="9">
        <v>8616</v>
      </c>
      <c r="N131" s="164"/>
      <c r="O131" s="165"/>
    </row>
    <row r="132" spans="1:15" ht="12.75">
      <c r="A132" s="22">
        <v>128</v>
      </c>
      <c r="B132" s="8" t="s">
        <v>279</v>
      </c>
      <c r="C132" s="113">
        <v>73075.26</v>
      </c>
      <c r="D132" s="9">
        <v>286405871.27</v>
      </c>
      <c r="E132" s="9">
        <v>3919</v>
      </c>
      <c r="F132" s="9">
        <v>251789871.64999998</v>
      </c>
      <c r="G132" s="9">
        <v>3446</v>
      </c>
      <c r="H132" s="9">
        <v>70134238.87</v>
      </c>
      <c r="I132" s="9">
        <v>960</v>
      </c>
      <c r="J132" s="9">
        <v>57605344.85</v>
      </c>
      <c r="K132" s="9">
        <v>788</v>
      </c>
      <c r="L132" s="9">
        <v>665935326.64</v>
      </c>
      <c r="M132" s="9">
        <v>9113</v>
      </c>
      <c r="N132" s="164"/>
      <c r="O132" s="165"/>
    </row>
    <row r="133" spans="1:15" ht="12.75">
      <c r="A133" s="22">
        <v>130</v>
      </c>
      <c r="B133" s="8" t="s">
        <v>272</v>
      </c>
      <c r="C133" s="113">
        <v>2974.49</v>
      </c>
      <c r="D133" s="9">
        <v>10648716.830000002</v>
      </c>
      <c r="E133" s="9">
        <v>3580</v>
      </c>
      <c r="F133" s="9">
        <v>10740176.89</v>
      </c>
      <c r="G133" s="9">
        <v>3611</v>
      </c>
      <c r="H133" s="9">
        <v>2908173.86</v>
      </c>
      <c r="I133" s="9">
        <v>978</v>
      </c>
      <c r="J133" s="9">
        <v>2580845.82</v>
      </c>
      <c r="K133" s="9">
        <v>868</v>
      </c>
      <c r="L133" s="9">
        <v>26877913.400000002</v>
      </c>
      <c r="M133" s="9">
        <v>9036</v>
      </c>
      <c r="N133" s="164"/>
      <c r="O133" s="165"/>
    </row>
    <row r="134" spans="1:15" ht="13.5">
      <c r="A134" s="22">
        <v>131</v>
      </c>
      <c r="B134" s="8" t="s">
        <v>637</v>
      </c>
      <c r="C134" s="113">
        <v>740.62</v>
      </c>
      <c r="D134" s="9">
        <v>5286231.63</v>
      </c>
      <c r="E134" s="9">
        <v>7138</v>
      </c>
      <c r="F134" s="9">
        <v>1187533.53</v>
      </c>
      <c r="G134" s="9">
        <v>1603</v>
      </c>
      <c r="H134" s="9">
        <v>696304.96</v>
      </c>
      <c r="I134" s="9">
        <v>940</v>
      </c>
      <c r="J134" s="9">
        <v>4128626.32</v>
      </c>
      <c r="K134" s="9">
        <v>5575</v>
      </c>
      <c r="L134" s="9">
        <v>11298696.439999998</v>
      </c>
      <c r="M134" s="9">
        <v>15256</v>
      </c>
      <c r="N134" s="164"/>
      <c r="O134" s="165"/>
    </row>
    <row r="135" spans="1:15" ht="12.75">
      <c r="A135" s="22">
        <v>132</v>
      </c>
      <c r="B135" s="8" t="s">
        <v>273</v>
      </c>
      <c r="C135" s="113">
        <v>3714.5</v>
      </c>
      <c r="D135" s="9">
        <v>23283793.339999996</v>
      </c>
      <c r="E135" s="9">
        <v>6268</v>
      </c>
      <c r="F135" s="9">
        <v>10775880.74</v>
      </c>
      <c r="G135" s="9">
        <v>2901</v>
      </c>
      <c r="H135" s="9">
        <v>3245701.14</v>
      </c>
      <c r="I135" s="9">
        <v>874</v>
      </c>
      <c r="J135" s="9">
        <v>3019190.19</v>
      </c>
      <c r="K135" s="9">
        <v>813</v>
      </c>
      <c r="L135" s="9">
        <v>40324565.41</v>
      </c>
      <c r="M135" s="9">
        <v>10856</v>
      </c>
      <c r="N135" s="164"/>
      <c r="O135" s="165"/>
    </row>
    <row r="136" spans="1:15" ht="13.5">
      <c r="A136" s="22">
        <v>134</v>
      </c>
      <c r="B136" s="8" t="s">
        <v>623</v>
      </c>
      <c r="C136" s="113">
        <v>2702.06</v>
      </c>
      <c r="D136" s="9">
        <v>25840056.78</v>
      </c>
      <c r="E136" s="9">
        <v>9563</v>
      </c>
      <c r="F136" s="9">
        <v>3252746</v>
      </c>
      <c r="G136" s="9">
        <v>1204</v>
      </c>
      <c r="H136" s="9">
        <v>2624203.22</v>
      </c>
      <c r="I136" s="9">
        <v>971</v>
      </c>
      <c r="J136" s="9">
        <v>0</v>
      </c>
      <c r="K136" s="9">
        <v>0</v>
      </c>
      <c r="L136" s="9">
        <v>31717006</v>
      </c>
      <c r="M136" s="9">
        <v>11738</v>
      </c>
      <c r="N136" s="164"/>
      <c r="O136" s="165"/>
    </row>
    <row r="137" spans="1:15" ht="12.75">
      <c r="A137" s="22">
        <v>135</v>
      </c>
      <c r="B137" s="8" t="s">
        <v>183</v>
      </c>
      <c r="C137" s="113">
        <v>1325.47</v>
      </c>
      <c r="D137" s="9">
        <v>4658454.29</v>
      </c>
      <c r="E137" s="9">
        <v>3515</v>
      </c>
      <c r="F137" s="9">
        <v>6640885.059999999</v>
      </c>
      <c r="G137" s="9">
        <v>5010</v>
      </c>
      <c r="H137" s="9">
        <v>1139685.62</v>
      </c>
      <c r="I137" s="9">
        <v>860</v>
      </c>
      <c r="J137" s="9">
        <v>2028871.46</v>
      </c>
      <c r="K137" s="9">
        <v>1531</v>
      </c>
      <c r="L137" s="9">
        <v>14467896.43</v>
      </c>
      <c r="M137" s="9">
        <v>10915</v>
      </c>
      <c r="N137" s="164"/>
      <c r="O137" s="165"/>
    </row>
    <row r="138" spans="1:15" ht="12.75">
      <c r="A138" s="22">
        <v>136</v>
      </c>
      <c r="B138" s="8" t="s">
        <v>249</v>
      </c>
      <c r="C138" s="113">
        <v>40055.24</v>
      </c>
      <c r="D138" s="9">
        <v>153286227.56</v>
      </c>
      <c r="E138" s="9">
        <v>3827</v>
      </c>
      <c r="F138" s="9">
        <v>148132045.76</v>
      </c>
      <c r="G138" s="9">
        <v>3698</v>
      </c>
      <c r="H138" s="9">
        <v>38421932.02</v>
      </c>
      <c r="I138" s="9">
        <v>959</v>
      </c>
      <c r="J138" s="9">
        <v>22680996.950000003</v>
      </c>
      <c r="K138" s="9">
        <v>566</v>
      </c>
      <c r="L138" s="9">
        <v>362521202.29</v>
      </c>
      <c r="M138" s="9">
        <v>9051</v>
      </c>
      <c r="N138" s="164"/>
      <c r="O138" s="165"/>
    </row>
    <row r="139" spans="1:15" ht="12.75">
      <c r="A139" s="22">
        <v>137</v>
      </c>
      <c r="B139" s="8" t="s">
        <v>257</v>
      </c>
      <c r="C139" s="113">
        <v>625.37</v>
      </c>
      <c r="D139" s="9">
        <v>2254299.51</v>
      </c>
      <c r="E139" s="9">
        <v>3605</v>
      </c>
      <c r="F139" s="9">
        <v>2441569.16</v>
      </c>
      <c r="G139" s="9">
        <v>3904</v>
      </c>
      <c r="H139" s="9">
        <v>474249.2</v>
      </c>
      <c r="I139" s="9">
        <v>758</v>
      </c>
      <c r="J139" s="9">
        <v>265129.65</v>
      </c>
      <c r="K139" s="9">
        <v>424</v>
      </c>
      <c r="L139" s="9">
        <v>5435247.52</v>
      </c>
      <c r="M139" s="9">
        <v>8691</v>
      </c>
      <c r="N139" s="164"/>
      <c r="O139" s="165"/>
    </row>
    <row r="140" spans="1:15" ht="13.5">
      <c r="A140" s="22">
        <v>138</v>
      </c>
      <c r="B140" s="8" t="s">
        <v>638</v>
      </c>
      <c r="C140" s="113">
        <v>987.36</v>
      </c>
      <c r="D140" s="9">
        <v>2492738.27</v>
      </c>
      <c r="E140" s="9">
        <v>2525</v>
      </c>
      <c r="F140" s="9">
        <v>4221088</v>
      </c>
      <c r="G140" s="9">
        <v>4275</v>
      </c>
      <c r="H140" s="9">
        <v>873067.72</v>
      </c>
      <c r="I140" s="9">
        <v>884</v>
      </c>
      <c r="J140" s="9">
        <v>0</v>
      </c>
      <c r="K140" s="9">
        <v>0</v>
      </c>
      <c r="L140" s="9">
        <v>7586893.99</v>
      </c>
      <c r="M140" s="9">
        <v>7684</v>
      </c>
      <c r="N140" s="164"/>
      <c r="O140" s="165"/>
    </row>
    <row r="141" spans="1:15" ht="12.75">
      <c r="A141" s="22">
        <v>139</v>
      </c>
      <c r="B141" s="8" t="s">
        <v>269</v>
      </c>
      <c r="C141" s="113">
        <v>3907.9</v>
      </c>
      <c r="D141" s="9">
        <v>17484525.68</v>
      </c>
      <c r="E141" s="9">
        <v>4474</v>
      </c>
      <c r="F141" s="9">
        <v>12498850.72</v>
      </c>
      <c r="G141" s="9">
        <v>3198</v>
      </c>
      <c r="H141" s="9">
        <v>3268287.1</v>
      </c>
      <c r="I141" s="9">
        <v>836</v>
      </c>
      <c r="J141" s="9">
        <v>2051783.5</v>
      </c>
      <c r="K141" s="9">
        <v>525</v>
      </c>
      <c r="L141" s="9">
        <v>35303447</v>
      </c>
      <c r="M141" s="9">
        <v>9034</v>
      </c>
      <c r="N141" s="164"/>
      <c r="O141" s="165"/>
    </row>
    <row r="142" spans="1:15" ht="13.5">
      <c r="A142" s="22">
        <v>140</v>
      </c>
      <c r="B142" s="8" t="s">
        <v>622</v>
      </c>
      <c r="C142" s="113">
        <v>897.2</v>
      </c>
      <c r="D142" s="9">
        <v>2125254.73</v>
      </c>
      <c r="E142" s="9">
        <v>2369</v>
      </c>
      <c r="F142" s="9">
        <v>3522939</v>
      </c>
      <c r="G142" s="9">
        <v>3927</v>
      </c>
      <c r="H142" s="9">
        <v>738660.12</v>
      </c>
      <c r="I142" s="9">
        <v>823</v>
      </c>
      <c r="J142" s="9">
        <v>0</v>
      </c>
      <c r="K142" s="9">
        <v>0</v>
      </c>
      <c r="L142" s="9">
        <v>6386853.85</v>
      </c>
      <c r="M142" s="9">
        <v>7119</v>
      </c>
      <c r="N142" s="164"/>
      <c r="O142" s="165"/>
    </row>
    <row r="143" spans="1:15" ht="12.75">
      <c r="A143" s="22">
        <v>142</v>
      </c>
      <c r="B143" s="8" t="s">
        <v>266</v>
      </c>
      <c r="C143" s="113">
        <v>2566.43</v>
      </c>
      <c r="D143" s="9">
        <v>7534035.640000002</v>
      </c>
      <c r="E143" s="9">
        <v>2936</v>
      </c>
      <c r="F143" s="9">
        <v>9011710.369999997</v>
      </c>
      <c r="G143" s="9">
        <v>3511</v>
      </c>
      <c r="H143" s="9">
        <v>2077413.36</v>
      </c>
      <c r="I143" s="9">
        <v>809</v>
      </c>
      <c r="J143" s="9">
        <v>900944.63</v>
      </c>
      <c r="K143" s="9">
        <v>351</v>
      </c>
      <c r="L143" s="9">
        <v>19524104</v>
      </c>
      <c r="M143" s="9">
        <v>7607</v>
      </c>
      <c r="N143" s="164"/>
      <c r="O143" s="165"/>
    </row>
    <row r="144" spans="1:15" ht="12.75">
      <c r="A144" s="22">
        <v>143</v>
      </c>
      <c r="B144" s="8" t="s">
        <v>259</v>
      </c>
      <c r="C144" s="113">
        <v>6403.94</v>
      </c>
      <c r="D144" s="9">
        <v>40123392.49000001</v>
      </c>
      <c r="E144" s="9">
        <v>6265</v>
      </c>
      <c r="F144" s="9">
        <v>22774839.069999997</v>
      </c>
      <c r="G144" s="9">
        <v>3556</v>
      </c>
      <c r="H144" s="9">
        <v>6334361.399999999</v>
      </c>
      <c r="I144" s="9">
        <v>989</v>
      </c>
      <c r="J144" s="9">
        <v>3145340.19</v>
      </c>
      <c r="K144" s="9">
        <v>491</v>
      </c>
      <c r="L144" s="9">
        <v>72377933.15</v>
      </c>
      <c r="M144" s="9">
        <v>11302</v>
      </c>
      <c r="N144" s="164"/>
      <c r="O144" s="165"/>
    </row>
    <row r="145" spans="1:15" ht="12.75">
      <c r="A145" s="22">
        <v>144</v>
      </c>
      <c r="B145" s="8" t="s">
        <v>260</v>
      </c>
      <c r="C145" s="113">
        <v>2324.62</v>
      </c>
      <c r="D145" s="9">
        <v>11829842.349999998</v>
      </c>
      <c r="E145" s="9">
        <v>5089</v>
      </c>
      <c r="F145" s="9">
        <v>10001470.27</v>
      </c>
      <c r="G145" s="9">
        <v>4302</v>
      </c>
      <c r="H145" s="9">
        <v>1880955.46</v>
      </c>
      <c r="I145" s="9">
        <v>809</v>
      </c>
      <c r="J145" s="9">
        <v>1295079.45</v>
      </c>
      <c r="K145" s="9">
        <v>557</v>
      </c>
      <c r="L145" s="9">
        <v>25007347.529999997</v>
      </c>
      <c r="M145" s="9">
        <v>10758</v>
      </c>
      <c r="N145" s="164"/>
      <c r="O145" s="165"/>
    </row>
    <row r="146" spans="2:15" ht="12.75">
      <c r="B146" s="7" t="s">
        <v>274</v>
      </c>
      <c r="D146" s="9"/>
      <c r="N146" s="164"/>
      <c r="O146" s="165"/>
    </row>
    <row r="147" spans="1:15" ht="12.75">
      <c r="A147" s="22">
        <v>202</v>
      </c>
      <c r="B147" s="8" t="s">
        <v>275</v>
      </c>
      <c r="C147" s="113">
        <v>566.77</v>
      </c>
      <c r="D147" s="9">
        <v>1335944.51</v>
      </c>
      <c r="E147" s="9">
        <v>2357</v>
      </c>
      <c r="F147" s="9">
        <v>2931201.96</v>
      </c>
      <c r="G147" s="9">
        <v>5172</v>
      </c>
      <c r="H147" s="9">
        <v>395026.42</v>
      </c>
      <c r="I147" s="9">
        <v>697</v>
      </c>
      <c r="J147" s="9">
        <v>1141289.57</v>
      </c>
      <c r="K147" s="9">
        <v>2014</v>
      </c>
      <c r="L147" s="9">
        <v>5803462.46</v>
      </c>
      <c r="M147" s="9">
        <v>10240</v>
      </c>
      <c r="N147" s="164"/>
      <c r="O147" s="165"/>
    </row>
    <row r="148" spans="1:15" ht="12.75">
      <c r="A148" s="22">
        <v>207</v>
      </c>
      <c r="B148" s="8" t="s">
        <v>276</v>
      </c>
      <c r="C148" s="113">
        <v>806.79</v>
      </c>
      <c r="D148" s="9">
        <v>3550574.8</v>
      </c>
      <c r="E148" s="9">
        <v>4401</v>
      </c>
      <c r="F148" s="9">
        <v>3666078.89</v>
      </c>
      <c r="G148" s="9">
        <v>4544</v>
      </c>
      <c r="H148" s="9">
        <v>551251.08</v>
      </c>
      <c r="I148" s="9">
        <v>683</v>
      </c>
      <c r="J148" s="9">
        <v>310982</v>
      </c>
      <c r="K148" s="9">
        <v>385</v>
      </c>
      <c r="L148" s="9">
        <v>8078886.77</v>
      </c>
      <c r="M148" s="9">
        <v>10014</v>
      </c>
      <c r="N148" s="164"/>
      <c r="O148" s="165"/>
    </row>
    <row r="149" spans="5:21" ht="12.75">
      <c r="E149" s="23"/>
      <c r="F149" s="23"/>
      <c r="G149" s="23"/>
      <c r="H149" s="23"/>
      <c r="I149" s="23"/>
      <c r="J149" s="23"/>
      <c r="K149" s="23"/>
      <c r="L149" s="23"/>
      <c r="M149" s="23"/>
      <c r="T149" s="41"/>
      <c r="U149" s="41"/>
    </row>
    <row r="150" spans="1:19" ht="14.25" thickBot="1">
      <c r="A150" s="18"/>
      <c r="B150" s="11" t="s">
        <v>630</v>
      </c>
      <c r="C150" s="207">
        <v>1187036.48</v>
      </c>
      <c r="D150" s="208">
        <v>5804255290.309999</v>
      </c>
      <c r="E150" s="209">
        <v>4890</v>
      </c>
      <c r="F150" s="210">
        <v>3858274468.9300003</v>
      </c>
      <c r="G150" s="210">
        <v>3250</v>
      </c>
      <c r="H150" s="210">
        <v>1097577684.3799999</v>
      </c>
      <c r="I150" s="210">
        <v>925</v>
      </c>
      <c r="J150" s="211">
        <v>819648154.6700002</v>
      </c>
      <c r="K150" s="211">
        <v>690</v>
      </c>
      <c r="L150" s="212">
        <v>11579755598.289997</v>
      </c>
      <c r="M150" s="212">
        <v>9755</v>
      </c>
      <c r="O150" s="40"/>
      <c r="P150" s="40"/>
      <c r="Q150" s="40"/>
      <c r="R150" s="40"/>
      <c r="S150" s="40"/>
    </row>
    <row r="151" spans="1:31" ht="45" customHeight="1">
      <c r="A151" s="232" t="s">
        <v>442</v>
      </c>
      <c r="B151" s="233"/>
      <c r="C151" s="233"/>
      <c r="D151" s="233"/>
      <c r="E151" s="233"/>
      <c r="F151" s="233"/>
      <c r="G151" s="233"/>
      <c r="H151" s="233"/>
      <c r="I151" s="233"/>
      <c r="J151" s="233"/>
      <c r="K151" s="233"/>
      <c r="L151" s="233"/>
      <c r="M151" s="234"/>
      <c r="AA151" s="40"/>
      <c r="AB151" s="40"/>
      <c r="AC151" s="40"/>
      <c r="AD151" s="40"/>
      <c r="AE151" s="40"/>
    </row>
    <row r="152" spans="1:31" ht="30" customHeight="1">
      <c r="A152" s="227" t="s">
        <v>606</v>
      </c>
      <c r="B152" s="230"/>
      <c r="C152" s="230"/>
      <c r="D152" s="230"/>
      <c r="E152" s="230"/>
      <c r="F152" s="230"/>
      <c r="G152" s="230"/>
      <c r="H152" s="230"/>
      <c r="I152" s="230"/>
      <c r="J152" s="230"/>
      <c r="K152" s="230"/>
      <c r="L152" s="230"/>
      <c r="M152" s="231"/>
      <c r="AA152" s="40"/>
      <c r="AB152" s="40"/>
      <c r="AC152" s="40"/>
      <c r="AD152" s="40"/>
      <c r="AE152" s="40"/>
    </row>
    <row r="153" spans="1:31" ht="15" customHeight="1">
      <c r="A153" s="179" t="s">
        <v>636</v>
      </c>
      <c r="B153" s="45"/>
      <c r="C153" s="10"/>
      <c r="D153" s="10"/>
      <c r="E153" s="10"/>
      <c r="F153" s="10"/>
      <c r="G153" s="10"/>
      <c r="H153" s="10"/>
      <c r="I153" s="10"/>
      <c r="J153" s="10"/>
      <c r="K153" s="10"/>
      <c r="L153" s="10"/>
      <c r="M153" s="180"/>
      <c r="AA153" s="40"/>
      <c r="AB153" s="40"/>
      <c r="AC153" s="40"/>
      <c r="AD153" s="40"/>
      <c r="AE153" s="40"/>
    </row>
    <row r="154" spans="1:31" ht="15" customHeight="1">
      <c r="A154" s="179" t="s">
        <v>607</v>
      </c>
      <c r="B154" s="45"/>
      <c r="C154" s="10"/>
      <c r="D154" s="10"/>
      <c r="E154" s="10"/>
      <c r="F154" s="10"/>
      <c r="G154" s="10"/>
      <c r="H154" s="10"/>
      <c r="I154" s="10"/>
      <c r="J154" s="10"/>
      <c r="K154" s="10"/>
      <c r="L154" s="10"/>
      <c r="M154" s="180"/>
      <c r="AA154" s="40"/>
      <c r="AB154" s="40"/>
      <c r="AC154" s="40"/>
      <c r="AD154" s="40"/>
      <c r="AE154" s="40"/>
    </row>
    <row r="155" spans="1:31" ht="15" customHeight="1">
      <c r="A155" s="179" t="s">
        <v>609</v>
      </c>
      <c r="B155" s="45"/>
      <c r="C155" s="10"/>
      <c r="D155" s="10"/>
      <c r="E155" s="10"/>
      <c r="F155" s="10"/>
      <c r="G155" s="10"/>
      <c r="H155" s="10"/>
      <c r="I155" s="10"/>
      <c r="J155" s="10"/>
      <c r="K155" s="10"/>
      <c r="L155" s="10"/>
      <c r="M155" s="180"/>
      <c r="AA155" s="40"/>
      <c r="AB155" s="40"/>
      <c r="AC155" s="40"/>
      <c r="AD155" s="40"/>
      <c r="AE155" s="40"/>
    </row>
    <row r="156" spans="1:31" ht="30" customHeight="1">
      <c r="A156" s="227" t="s">
        <v>639</v>
      </c>
      <c r="B156" s="228"/>
      <c r="C156" s="228"/>
      <c r="D156" s="228"/>
      <c r="E156" s="228"/>
      <c r="F156" s="228"/>
      <c r="G156" s="228"/>
      <c r="H156" s="228"/>
      <c r="I156" s="228"/>
      <c r="J156" s="228"/>
      <c r="K156" s="228"/>
      <c r="L156" s="228"/>
      <c r="M156" s="229"/>
      <c r="AA156" s="40"/>
      <c r="AB156" s="40"/>
      <c r="AC156" s="40"/>
      <c r="AD156" s="40"/>
      <c r="AE156" s="40"/>
    </row>
    <row r="157" spans="1:31" ht="28.5" customHeight="1" thickBot="1">
      <c r="A157" s="235" t="s">
        <v>640</v>
      </c>
      <c r="B157" s="236"/>
      <c r="C157" s="236"/>
      <c r="D157" s="236"/>
      <c r="E157" s="236"/>
      <c r="F157" s="236"/>
      <c r="G157" s="236"/>
      <c r="H157" s="236"/>
      <c r="I157" s="236"/>
      <c r="J157" s="236"/>
      <c r="K157" s="236"/>
      <c r="L157" s="236"/>
      <c r="M157" s="237"/>
      <c r="AA157" s="40"/>
      <c r="AB157" s="40"/>
      <c r="AC157" s="40"/>
      <c r="AD157" s="40"/>
      <c r="AE157" s="40"/>
    </row>
    <row r="158" spans="1:21" ht="12.75">
      <c r="A158" s="42"/>
      <c r="B158" s="40"/>
      <c r="C158" s="43"/>
      <c r="D158" s="43"/>
      <c r="E158" s="43"/>
      <c r="F158" s="43"/>
      <c r="G158" s="43"/>
      <c r="H158" s="43"/>
      <c r="I158" s="43"/>
      <c r="J158" s="43"/>
      <c r="K158" s="43"/>
      <c r="L158" s="43"/>
      <c r="M158" s="43"/>
      <c r="O158" s="166"/>
      <c r="P158" s="166"/>
      <c r="Q158" s="166"/>
      <c r="R158" s="166"/>
      <c r="S158" s="166"/>
      <c r="T158" s="166"/>
      <c r="U158" s="166"/>
    </row>
    <row r="159" spans="1:21" ht="12.75">
      <c r="A159" s="44"/>
      <c r="B159" s="40"/>
      <c r="C159" s="43"/>
      <c r="D159" s="43"/>
      <c r="E159" s="43"/>
      <c r="F159" s="43"/>
      <c r="G159" s="43"/>
      <c r="H159" s="43"/>
      <c r="I159" s="43"/>
      <c r="J159" s="43"/>
      <c r="K159" s="43"/>
      <c r="L159" s="43"/>
      <c r="M159" s="43"/>
      <c r="T159" s="41"/>
      <c r="U159" s="41"/>
    </row>
    <row r="160" spans="1:21" ht="12.75">
      <c r="A160" s="44"/>
      <c r="B160" s="40"/>
      <c r="C160" s="43"/>
      <c r="D160" s="43"/>
      <c r="E160" s="43"/>
      <c r="F160" s="43"/>
      <c r="G160" s="43"/>
      <c r="H160" s="43"/>
      <c r="I160" s="43"/>
      <c r="J160" s="43"/>
      <c r="K160" s="43"/>
      <c r="L160" s="43"/>
      <c r="M160" s="43"/>
      <c r="T160" s="41"/>
      <c r="U160" s="41"/>
    </row>
    <row r="161" spans="1:21" ht="12.75">
      <c r="A161" s="44"/>
      <c r="B161" s="40"/>
      <c r="C161" s="43"/>
      <c r="D161" s="43"/>
      <c r="E161" s="43"/>
      <c r="F161" s="43"/>
      <c r="G161" s="43"/>
      <c r="H161" s="43"/>
      <c r="I161" s="43"/>
      <c r="J161" s="43"/>
      <c r="K161" s="43"/>
      <c r="L161" s="43"/>
      <c r="M161" s="43"/>
      <c r="T161" s="41"/>
      <c r="U161" s="41"/>
    </row>
    <row r="162" spans="1:21" ht="12.75">
      <c r="A162" s="44"/>
      <c r="B162" s="40"/>
      <c r="C162" s="43"/>
      <c r="D162" s="43"/>
      <c r="E162" s="43"/>
      <c r="F162" s="43"/>
      <c r="G162" s="43"/>
      <c r="H162" s="43"/>
      <c r="I162" s="43"/>
      <c r="J162" s="43"/>
      <c r="K162" s="43"/>
      <c r="L162" s="43"/>
      <c r="M162" s="43"/>
      <c r="T162" s="41"/>
      <c r="U162" s="41"/>
    </row>
    <row r="163" spans="1:21" ht="12.75">
      <c r="A163" s="44"/>
      <c r="B163" s="40"/>
      <c r="C163" s="43"/>
      <c r="D163" s="43"/>
      <c r="E163" s="43"/>
      <c r="F163" s="43"/>
      <c r="G163" s="43"/>
      <c r="H163" s="43"/>
      <c r="I163" s="43"/>
      <c r="J163" s="43"/>
      <c r="K163" s="43"/>
      <c r="L163" s="43"/>
      <c r="M163" s="43"/>
      <c r="T163" s="41"/>
      <c r="U163" s="41"/>
    </row>
    <row r="164" spans="1:21" ht="12.75">
      <c r="A164" s="44"/>
      <c r="B164" s="40"/>
      <c r="C164" s="43"/>
      <c r="D164" s="43"/>
      <c r="E164" s="43"/>
      <c r="F164" s="43"/>
      <c r="G164" s="43"/>
      <c r="H164" s="43"/>
      <c r="I164" s="43"/>
      <c r="J164" s="43"/>
      <c r="K164" s="43"/>
      <c r="L164" s="43"/>
      <c r="M164" s="43"/>
      <c r="T164" s="41"/>
      <c r="U164" s="41"/>
    </row>
    <row r="165" spans="1:21" ht="12.75">
      <c r="A165" s="44"/>
      <c r="B165" s="40"/>
      <c r="C165" s="43"/>
      <c r="D165" s="43"/>
      <c r="E165" s="43"/>
      <c r="F165" s="43"/>
      <c r="G165" s="43"/>
      <c r="H165" s="43"/>
      <c r="I165" s="43"/>
      <c r="J165" s="43"/>
      <c r="K165" s="43"/>
      <c r="L165" s="43"/>
      <c r="M165" s="43"/>
      <c r="T165" s="41"/>
      <c r="U165" s="41"/>
    </row>
    <row r="166" spans="1:21" ht="12.75">
      <c r="A166" s="44"/>
      <c r="B166" s="40"/>
      <c r="C166" s="43"/>
      <c r="D166" s="43"/>
      <c r="E166" s="43"/>
      <c r="F166" s="43"/>
      <c r="G166" s="43"/>
      <c r="H166" s="43"/>
      <c r="I166" s="43"/>
      <c r="J166" s="43"/>
      <c r="K166" s="43"/>
      <c r="L166" s="43"/>
      <c r="M166" s="43"/>
      <c r="T166" s="41"/>
      <c r="U166" s="41"/>
    </row>
    <row r="167" spans="1:21" ht="12.75">
      <c r="A167" s="44"/>
      <c r="B167" s="40"/>
      <c r="C167" s="43"/>
      <c r="D167" s="43"/>
      <c r="E167" s="43"/>
      <c r="F167" s="43"/>
      <c r="G167" s="43"/>
      <c r="H167" s="43"/>
      <c r="I167" s="43"/>
      <c r="J167" s="43"/>
      <c r="K167" s="43"/>
      <c r="L167" s="43"/>
      <c r="M167" s="43"/>
      <c r="T167" s="41"/>
      <c r="U167" s="41"/>
    </row>
    <row r="168" spans="1:21" ht="12.75">
      <c r="A168" s="44"/>
      <c r="B168" s="40"/>
      <c r="C168" s="43"/>
      <c r="D168" s="43"/>
      <c r="E168" s="43"/>
      <c r="F168" s="43"/>
      <c r="G168" s="43"/>
      <c r="H168" s="43"/>
      <c r="I168" s="43"/>
      <c r="J168" s="43"/>
      <c r="K168" s="43"/>
      <c r="L168" s="43"/>
      <c r="M168" s="43"/>
      <c r="T168" s="41"/>
      <c r="U168" s="41"/>
    </row>
    <row r="169" spans="1:21" ht="12.75">
      <c r="A169" s="44"/>
      <c r="B169" s="40"/>
      <c r="C169" s="43"/>
      <c r="D169" s="43"/>
      <c r="E169" s="43"/>
      <c r="F169" s="43"/>
      <c r="G169" s="43"/>
      <c r="H169" s="43"/>
      <c r="I169" s="43"/>
      <c r="J169" s="43"/>
      <c r="K169" s="43"/>
      <c r="L169" s="43"/>
      <c r="M169" s="43"/>
      <c r="T169" s="41"/>
      <c r="U169" s="41"/>
    </row>
    <row r="170" spans="1:21" ht="12.75">
      <c r="A170" s="44"/>
      <c r="B170" s="40"/>
      <c r="C170" s="43"/>
      <c r="D170" s="43"/>
      <c r="E170" s="43"/>
      <c r="F170" s="43"/>
      <c r="G170" s="43"/>
      <c r="H170" s="43"/>
      <c r="I170" s="43"/>
      <c r="J170" s="43"/>
      <c r="K170" s="43"/>
      <c r="L170" s="43"/>
      <c r="M170" s="43"/>
      <c r="T170" s="41"/>
      <c r="U170" s="41"/>
    </row>
    <row r="171" spans="1:21" ht="12.75">
      <c r="A171" s="44"/>
      <c r="B171" s="40"/>
      <c r="C171" s="43"/>
      <c r="D171" s="43"/>
      <c r="E171" s="43"/>
      <c r="F171" s="43"/>
      <c r="G171" s="43"/>
      <c r="H171" s="43"/>
      <c r="I171" s="43"/>
      <c r="J171" s="43"/>
      <c r="K171" s="43"/>
      <c r="L171" s="43"/>
      <c r="M171" s="43"/>
      <c r="T171" s="41"/>
      <c r="U171" s="41"/>
    </row>
    <row r="172" spans="1:21" ht="12.75">
      <c r="A172" s="44"/>
      <c r="B172" s="40"/>
      <c r="C172" s="43"/>
      <c r="D172" s="43"/>
      <c r="E172" s="43"/>
      <c r="F172" s="43"/>
      <c r="G172" s="43"/>
      <c r="H172" s="43"/>
      <c r="I172" s="43"/>
      <c r="J172" s="43"/>
      <c r="K172" s="43"/>
      <c r="L172" s="43"/>
      <c r="M172" s="43"/>
      <c r="T172" s="41"/>
      <c r="U172" s="41"/>
    </row>
    <row r="173" spans="1:21" ht="12.75">
      <c r="A173" s="44"/>
      <c r="B173" s="40"/>
      <c r="C173" s="43"/>
      <c r="D173" s="43"/>
      <c r="E173" s="43"/>
      <c r="F173" s="43"/>
      <c r="G173" s="43"/>
      <c r="H173" s="43"/>
      <c r="I173" s="43"/>
      <c r="J173" s="43"/>
      <c r="K173" s="43"/>
      <c r="L173" s="43"/>
      <c r="M173" s="43"/>
      <c r="T173" s="41"/>
      <c r="U173" s="41"/>
    </row>
    <row r="174" spans="1:21" ht="12.75">
      <c r="A174" s="44"/>
      <c r="B174" s="40"/>
      <c r="C174" s="43"/>
      <c r="D174" s="43"/>
      <c r="E174" s="43"/>
      <c r="F174" s="43"/>
      <c r="G174" s="43"/>
      <c r="H174" s="43"/>
      <c r="I174" s="43"/>
      <c r="J174" s="43"/>
      <c r="K174" s="43"/>
      <c r="L174" s="43"/>
      <c r="M174" s="43"/>
      <c r="T174" s="41"/>
      <c r="U174" s="41"/>
    </row>
    <row r="175" spans="1:21" ht="12.75">
      <c r="A175" s="44"/>
      <c r="B175" s="40"/>
      <c r="C175" s="43"/>
      <c r="D175" s="43"/>
      <c r="E175" s="43"/>
      <c r="F175" s="43"/>
      <c r="G175" s="43"/>
      <c r="H175" s="43"/>
      <c r="I175" s="43"/>
      <c r="J175" s="43"/>
      <c r="K175" s="43"/>
      <c r="L175" s="43"/>
      <c r="M175" s="43"/>
      <c r="T175" s="41"/>
      <c r="U175" s="41"/>
    </row>
    <row r="176" spans="1:21" ht="12.75">
      <c r="A176" s="44"/>
      <c r="B176" s="40"/>
      <c r="C176" s="43"/>
      <c r="D176" s="43"/>
      <c r="E176" s="43"/>
      <c r="F176" s="43"/>
      <c r="G176" s="43"/>
      <c r="H176" s="43"/>
      <c r="I176" s="43"/>
      <c r="J176" s="43"/>
      <c r="K176" s="43"/>
      <c r="L176" s="43"/>
      <c r="M176" s="43"/>
      <c r="T176" s="41"/>
      <c r="U176" s="41"/>
    </row>
    <row r="177" spans="1:21" ht="12.75">
      <c r="A177" s="44"/>
      <c r="B177" s="40"/>
      <c r="C177" s="43"/>
      <c r="D177" s="43"/>
      <c r="E177" s="43"/>
      <c r="F177" s="43"/>
      <c r="G177" s="43"/>
      <c r="H177" s="43"/>
      <c r="I177" s="43"/>
      <c r="J177" s="43"/>
      <c r="K177" s="43"/>
      <c r="L177" s="43"/>
      <c r="M177" s="43"/>
      <c r="T177" s="41"/>
      <c r="U177" s="41"/>
    </row>
    <row r="178" spans="1:21" ht="12.75">
      <c r="A178" s="44"/>
      <c r="B178" s="40"/>
      <c r="C178" s="43"/>
      <c r="D178" s="43"/>
      <c r="E178" s="43"/>
      <c r="F178" s="43"/>
      <c r="G178" s="43"/>
      <c r="H178" s="43"/>
      <c r="I178" s="43"/>
      <c r="J178" s="43"/>
      <c r="K178" s="43"/>
      <c r="L178" s="43"/>
      <c r="M178" s="43"/>
      <c r="T178" s="41"/>
      <c r="U178" s="41"/>
    </row>
    <row r="179" spans="1:13" ht="12.75">
      <c r="A179" s="44"/>
      <c r="B179" s="40"/>
      <c r="C179" s="43"/>
      <c r="D179" s="43"/>
      <c r="E179" s="43"/>
      <c r="F179" s="43"/>
      <c r="G179" s="43"/>
      <c r="H179" s="43"/>
      <c r="I179" s="43"/>
      <c r="J179" s="43"/>
      <c r="K179" s="43"/>
      <c r="L179" s="43"/>
      <c r="M179" s="43"/>
    </row>
    <row r="180" spans="1:13" ht="12.75">
      <c r="A180" s="44"/>
      <c r="B180" s="40"/>
      <c r="C180" s="43"/>
      <c r="D180" s="43"/>
      <c r="E180" s="43"/>
      <c r="F180" s="43"/>
      <c r="G180" s="43"/>
      <c r="H180" s="43"/>
      <c r="I180" s="43"/>
      <c r="J180" s="43"/>
      <c r="K180" s="43"/>
      <c r="L180" s="43"/>
      <c r="M180" s="43"/>
    </row>
    <row r="181" spans="1:13" ht="12.75">
      <c r="A181" s="44"/>
      <c r="B181" s="40"/>
      <c r="C181" s="43"/>
      <c r="D181" s="43"/>
      <c r="E181" s="43"/>
      <c r="F181" s="43"/>
      <c r="G181" s="43"/>
      <c r="H181" s="43"/>
      <c r="I181" s="43"/>
      <c r="J181" s="43"/>
      <c r="K181" s="43"/>
      <c r="L181" s="43"/>
      <c r="M181" s="43"/>
    </row>
    <row r="182" spans="1:13" ht="12.75">
      <c r="A182" s="44"/>
      <c r="B182" s="40"/>
      <c r="C182" s="43"/>
      <c r="D182" s="43"/>
      <c r="E182" s="43"/>
      <c r="F182" s="43"/>
      <c r="G182" s="43"/>
      <c r="H182" s="43"/>
      <c r="I182" s="43"/>
      <c r="J182" s="43"/>
      <c r="K182" s="43"/>
      <c r="L182" s="43"/>
      <c r="M182" s="43"/>
    </row>
    <row r="183" spans="1:13" ht="12.75">
      <c r="A183" s="44"/>
      <c r="B183" s="40"/>
      <c r="C183" s="43"/>
      <c r="D183" s="43"/>
      <c r="E183" s="43"/>
      <c r="F183" s="43"/>
      <c r="G183" s="43"/>
      <c r="H183" s="43"/>
      <c r="I183" s="43"/>
      <c r="J183" s="43"/>
      <c r="K183" s="43"/>
      <c r="L183" s="43"/>
      <c r="M183" s="43"/>
    </row>
    <row r="184" spans="1:13" ht="12.75">
      <c r="A184" s="44"/>
      <c r="B184" s="40"/>
      <c r="C184" s="43"/>
      <c r="D184" s="43"/>
      <c r="E184" s="43"/>
      <c r="F184" s="43"/>
      <c r="G184" s="43"/>
      <c r="H184" s="43"/>
      <c r="I184" s="43"/>
      <c r="J184" s="43"/>
      <c r="K184" s="43"/>
      <c r="L184" s="43"/>
      <c r="M184" s="43"/>
    </row>
    <row r="185" spans="1:13" ht="12.75">
      <c r="A185" s="44"/>
      <c r="B185" s="40"/>
      <c r="C185" s="43"/>
      <c r="D185" s="43"/>
      <c r="E185" s="43"/>
      <c r="F185" s="43"/>
      <c r="G185" s="43"/>
      <c r="H185" s="43"/>
      <c r="I185" s="43"/>
      <c r="J185" s="43"/>
      <c r="K185" s="43"/>
      <c r="L185" s="43"/>
      <c r="M185" s="43"/>
    </row>
    <row r="186" spans="1:13" ht="12.75">
      <c r="A186" s="44"/>
      <c r="B186" s="40"/>
      <c r="C186" s="43"/>
      <c r="D186" s="43"/>
      <c r="E186" s="43"/>
      <c r="F186" s="43"/>
      <c r="G186" s="43"/>
      <c r="H186" s="43"/>
      <c r="I186" s="43"/>
      <c r="J186" s="43"/>
      <c r="K186" s="43"/>
      <c r="L186" s="43"/>
      <c r="M186" s="43"/>
    </row>
    <row r="187" spans="1:13" ht="12.75">
      <c r="A187" s="44"/>
      <c r="B187" s="40"/>
      <c r="C187" s="43"/>
      <c r="D187" s="43"/>
      <c r="E187" s="43"/>
      <c r="F187" s="43"/>
      <c r="G187" s="43"/>
      <c r="H187" s="43"/>
      <c r="I187" s="43"/>
      <c r="J187" s="43"/>
      <c r="K187" s="43"/>
      <c r="L187" s="43"/>
      <c r="M187" s="43"/>
    </row>
    <row r="188" spans="1:13" ht="12.75">
      <c r="A188" s="44"/>
      <c r="B188" s="40"/>
      <c r="C188" s="43"/>
      <c r="D188" s="43"/>
      <c r="E188" s="43"/>
      <c r="F188" s="43"/>
      <c r="G188" s="43"/>
      <c r="H188" s="43"/>
      <c r="I188" s="43"/>
      <c r="J188" s="43"/>
      <c r="K188" s="43"/>
      <c r="L188" s="43"/>
      <c r="M188" s="43"/>
    </row>
    <row r="189" spans="1:13" ht="12.75">
      <c r="A189" s="44"/>
      <c r="B189" s="40"/>
      <c r="C189" s="43"/>
      <c r="D189" s="43"/>
      <c r="E189" s="43"/>
      <c r="F189" s="43"/>
      <c r="G189" s="43"/>
      <c r="H189" s="43"/>
      <c r="I189" s="43"/>
      <c r="J189" s="43"/>
      <c r="K189" s="43"/>
      <c r="L189" s="43"/>
      <c r="M189" s="43"/>
    </row>
  </sheetData>
  <sheetProtection password="E42C" sheet="1" objects="1" scenarios="1"/>
  <mergeCells count="12">
    <mergeCell ref="A156:M156"/>
    <mergeCell ref="A152:M152"/>
    <mergeCell ref="A151:M151"/>
    <mergeCell ref="A157:M157"/>
    <mergeCell ref="A3:B3"/>
    <mergeCell ref="L7:M7"/>
    <mergeCell ref="H6:I6"/>
    <mergeCell ref="J7:K7"/>
    <mergeCell ref="H5:I5"/>
    <mergeCell ref="D7:E7"/>
    <mergeCell ref="F7:G7"/>
    <mergeCell ref="H7:I7"/>
  </mergeCells>
  <conditionalFormatting sqref="B11:B105 B147:B148 B107:B145">
    <cfRule type="expression" priority="1" dxfId="0" stopIfTrue="1">
      <formula>A11=$A$9</formula>
    </cfRule>
  </conditionalFormatting>
  <conditionalFormatting sqref="A11:A105 A147:A148 A107:A145">
    <cfRule type="expression" priority="2" dxfId="0" stopIfTrue="1">
      <formula>A11=$A$9</formula>
    </cfRule>
  </conditionalFormatting>
  <conditionalFormatting sqref="C11:C105 C107:C145 C147:C148">
    <cfRule type="expression" priority="3" dxfId="0" stopIfTrue="1">
      <formula>A11=$A$9</formula>
    </cfRule>
  </conditionalFormatting>
  <conditionalFormatting sqref="D11:D105 D147:D148 D107:D145">
    <cfRule type="expression" priority="4" dxfId="1" stopIfTrue="1">
      <formula>A11=$A$9</formula>
    </cfRule>
  </conditionalFormatting>
  <conditionalFormatting sqref="E11:E105 E147:E148 E107:E145">
    <cfRule type="expression" priority="5" dxfId="1" stopIfTrue="1">
      <formula>A11=$A$9</formula>
    </cfRule>
  </conditionalFormatting>
  <conditionalFormatting sqref="F11:F105 F107:F145 F147:F148">
    <cfRule type="expression" priority="6" dxfId="2" stopIfTrue="1">
      <formula>A11=$A$9</formula>
    </cfRule>
  </conditionalFormatting>
  <conditionalFormatting sqref="G11:G105 G147:G148 G107:G145">
    <cfRule type="expression" priority="7" dxfId="2" stopIfTrue="1">
      <formula>A11=$A$9</formula>
    </cfRule>
  </conditionalFormatting>
  <conditionalFormatting sqref="H11:H105 H107:H145 H147:H148">
    <cfRule type="expression" priority="8" dxfId="2" stopIfTrue="1">
      <formula>A11=$A$9</formula>
    </cfRule>
  </conditionalFormatting>
  <conditionalFormatting sqref="I11:I105 I147:I148 I107:I145">
    <cfRule type="expression" priority="9" dxfId="2" stopIfTrue="1">
      <formula>A11=$A$9</formula>
    </cfRule>
  </conditionalFormatting>
  <conditionalFormatting sqref="J107:J145 J11:J105 J147:J148">
    <cfRule type="expression" priority="10" dxfId="3" stopIfTrue="1">
      <formula>A11=$A$9</formula>
    </cfRule>
  </conditionalFormatting>
  <conditionalFormatting sqref="K11:K105 K107:K145 K147:K148">
    <cfRule type="expression" priority="11" dxfId="3" stopIfTrue="1">
      <formula>A11=$A$9</formula>
    </cfRule>
  </conditionalFormatting>
  <conditionalFormatting sqref="L107:L145 L11:L105 L147:L148">
    <cfRule type="expression" priority="12" dxfId="0" stopIfTrue="1">
      <formula>A11=$A$9</formula>
    </cfRule>
  </conditionalFormatting>
  <conditionalFormatting sqref="M11:M105 M107:M145 M147:M148">
    <cfRule type="expression" priority="13" dxfId="0" stopIfTrue="1">
      <formula>A11=$A$9</formula>
    </cfRule>
  </conditionalFormatting>
  <printOptions horizontalCentered="1"/>
  <pageMargins left="0.25" right="0.25" top="0.5" bottom="0.6" header="0.24" footer="0.27"/>
  <pageSetup horizontalDpi="300" verticalDpi="300" orientation="landscape" scale="75" r:id="rId1"/>
  <rowBreaks count="1" manualBreakCount="1">
    <brk id="145" max="12" man="1"/>
  </rowBreaks>
</worksheet>
</file>

<file path=xl/worksheets/sheet2.xml><?xml version="1.0" encoding="utf-8"?>
<worksheet xmlns="http://schemas.openxmlformats.org/spreadsheetml/2006/main" xmlns:r="http://schemas.openxmlformats.org/officeDocument/2006/relationships">
  <sheetPr codeName="Sheet4"/>
  <dimension ref="A1:AR173"/>
  <sheetViews>
    <sheetView zoomScale="70" zoomScaleNormal="70" workbookViewId="0" topLeftCell="A1">
      <pane ySplit="6" topLeftCell="BM7" activePane="bottomLeft" state="frozen"/>
      <selection pane="topLeft" activeCell="A1" sqref="A1"/>
      <selection pane="bottomLeft" activeCell="A1" sqref="A1:H1"/>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18.00390625" style="138" bestFit="1" customWidth="1"/>
    <col min="10" max="10" width="11.421875" style="141" customWidth="1"/>
    <col min="11" max="25" width="9.140625" style="71" customWidth="1"/>
    <col min="26" max="26" width="9.140625" style="1" customWidth="1"/>
    <col min="27" max="27" width="11.140625" style="1" bestFit="1" customWidth="1"/>
    <col min="28" max="28" width="24.00390625" style="1" bestFit="1" customWidth="1"/>
    <col min="29" max="29" width="24.8515625" style="1" bestFit="1" customWidth="1"/>
    <col min="30" max="30" width="13.8515625" style="1" bestFit="1" customWidth="1"/>
    <col min="31" max="31" width="26.8515625" style="1" bestFit="1" customWidth="1"/>
    <col min="32" max="32" width="16.57421875" style="1" bestFit="1" customWidth="1"/>
    <col min="33" max="33" width="24.57421875" style="1" bestFit="1" customWidth="1"/>
    <col min="34" max="34" width="14.28125" style="1" bestFit="1" customWidth="1"/>
    <col min="35" max="35" width="24.00390625" style="1" bestFit="1" customWidth="1"/>
    <col min="36" max="36" width="13.7109375" style="1" bestFit="1" customWidth="1"/>
    <col min="37" max="37" width="22.421875" style="1" bestFit="1" customWidth="1"/>
    <col min="38" max="38" width="27.7109375" style="1" bestFit="1" customWidth="1"/>
    <col min="39" max="39" width="25.00390625" style="1" bestFit="1" customWidth="1"/>
    <col min="40" max="40" width="30.28125" style="1" bestFit="1" customWidth="1"/>
    <col min="41" max="41" width="22.57421875" style="1" customWidth="1"/>
    <col min="42" max="42" width="27.8515625" style="1" bestFit="1" customWidth="1"/>
    <col min="43" max="43" width="22.00390625" style="1" bestFit="1" customWidth="1"/>
    <col min="44" max="44" width="27.421875" style="1" bestFit="1" customWidth="1"/>
    <col min="45" max="16384" width="9.140625" style="1" customWidth="1"/>
  </cols>
  <sheetData>
    <row r="1" spans="1:44" ht="25.5" customHeight="1" thickBot="1">
      <c r="A1" s="240" t="s">
        <v>140</v>
      </c>
      <c r="B1" s="241"/>
      <c r="C1" s="241"/>
      <c r="D1" s="241"/>
      <c r="E1" s="241"/>
      <c r="F1" s="241"/>
      <c r="G1" s="241"/>
      <c r="H1" s="242"/>
      <c r="I1" s="136"/>
      <c r="J1" s="69"/>
      <c r="K1" s="46"/>
      <c r="L1" s="46"/>
      <c r="M1" s="46"/>
      <c r="N1" s="46"/>
      <c r="O1" s="46"/>
      <c r="P1" s="46"/>
      <c r="Q1" s="46"/>
      <c r="R1" s="46"/>
      <c r="S1" s="46"/>
      <c r="T1" s="46"/>
      <c r="U1" s="46"/>
      <c r="V1" s="46"/>
      <c r="W1" s="46"/>
      <c r="X1" s="46"/>
      <c r="Y1" s="46"/>
      <c r="Z1" s="46"/>
      <c r="AA1" s="101" t="s">
        <v>288</v>
      </c>
      <c r="AB1" s="102" t="s">
        <v>289</v>
      </c>
      <c r="AC1" s="103" t="s">
        <v>290</v>
      </c>
      <c r="AD1" s="103" t="s">
        <v>291</v>
      </c>
      <c r="AE1" s="103" t="s">
        <v>292</v>
      </c>
      <c r="AF1" s="103" t="s">
        <v>293</v>
      </c>
      <c r="AG1" s="103" t="s">
        <v>294</v>
      </c>
      <c r="AH1" s="103" t="s">
        <v>295</v>
      </c>
      <c r="AI1" s="103" t="s">
        <v>296</v>
      </c>
      <c r="AJ1" s="103" t="s">
        <v>297</v>
      </c>
      <c r="AK1" s="104" t="s">
        <v>463</v>
      </c>
      <c r="AL1" s="104" t="s">
        <v>464</v>
      </c>
      <c r="AM1" s="104" t="s">
        <v>465</v>
      </c>
      <c r="AN1" s="104" t="s">
        <v>466</v>
      </c>
      <c r="AO1" s="104" t="s">
        <v>467</v>
      </c>
      <c r="AP1" s="104" t="s">
        <v>468</v>
      </c>
      <c r="AQ1" s="104" t="s">
        <v>469</v>
      </c>
      <c r="AR1" s="104" t="s">
        <v>470</v>
      </c>
    </row>
    <row r="2" spans="1:44" ht="18.75" thickBot="1">
      <c r="A2" s="243" t="s">
        <v>616</v>
      </c>
      <c r="B2" s="244"/>
      <c r="C2" s="244"/>
      <c r="D2" s="244"/>
      <c r="E2" s="244"/>
      <c r="F2" s="244"/>
      <c r="G2" s="244"/>
      <c r="H2" s="245"/>
      <c r="I2" s="136"/>
      <c r="J2" s="69"/>
      <c r="K2" s="46"/>
      <c r="L2" s="46"/>
      <c r="M2" s="46"/>
      <c r="N2" s="46"/>
      <c r="O2" s="46"/>
      <c r="P2" s="46"/>
      <c r="Q2" s="46"/>
      <c r="R2" s="46"/>
      <c r="S2" s="46"/>
      <c r="T2" s="46"/>
      <c r="U2" s="46"/>
      <c r="V2" s="46"/>
      <c r="W2" s="46"/>
      <c r="X2" s="46"/>
      <c r="Y2" s="46"/>
      <c r="Z2" s="46"/>
      <c r="AA2" s="105">
        <v>1</v>
      </c>
      <c r="AB2" s="106" t="s">
        <v>298</v>
      </c>
      <c r="AC2" s="107">
        <v>22437586.94</v>
      </c>
      <c r="AD2" s="107">
        <v>4363.3623</v>
      </c>
      <c r="AE2" s="107">
        <v>6322335.19</v>
      </c>
      <c r="AF2" s="107">
        <v>1229.4833</v>
      </c>
      <c r="AG2" s="107">
        <v>13540899.970000025</v>
      </c>
      <c r="AH2" s="107">
        <v>2633.2534</v>
      </c>
      <c r="AI2" s="107">
        <v>47680535.68000003</v>
      </c>
      <c r="AJ2" s="107">
        <v>9272.2739</v>
      </c>
      <c r="AK2" s="143">
        <f>VLOOKUP(AA2,'FY 2006 TABLE 15'!$A$11:$M$148,6,FALSE)-AC2</f>
        <v>2371426.8000000045</v>
      </c>
      <c r="AL2" s="143">
        <f>VLOOKUP(AA2,'FY 2006 TABLE 15'!$A$11:$M$148,7,FALSE)-AD2</f>
        <v>490.6377000000002</v>
      </c>
      <c r="AM2" s="143">
        <f>VLOOKUP(AA2,'FY 2006 TABLE 15'!$A$11:$M$148,10,FALSE)-AE2</f>
        <v>175328.419999999</v>
      </c>
      <c r="AN2" s="143">
        <f>VLOOKUP(AA2,'FY 2006 TABLE 15'!$A$11:$M$148,11,FALSE)-AF2</f>
        <v>41.5166999999999</v>
      </c>
      <c r="AO2" s="143">
        <f>VLOOKUP(AA2,'FY 2006 TABLE 15'!$A$11:$M$148,4,FALSE)-AG2</f>
        <v>-874907.6800000332</v>
      </c>
      <c r="AP2" s="143">
        <f>VLOOKUP(AA2,'FY 2006 TABLE 15'!$A$11:$M$148,5,FALSE)-AH2</f>
        <v>-155.25340000000006</v>
      </c>
      <c r="AQ2" s="143">
        <f>VLOOKUP(AA2,'FY 2006 TABLE 15'!$A$11:$M$148,12,FALSE)-AI2</f>
        <v>1511184.719999969</v>
      </c>
      <c r="AR2" s="144">
        <f>VLOOKUP(AA2,'FY 2006 TABLE 15'!$A$11:$M$148,13,FALSE)-AJ2</f>
        <v>351.72609999999986</v>
      </c>
    </row>
    <row r="3" spans="1:44" ht="15">
      <c r="A3" s="182"/>
      <c r="B3" s="49"/>
      <c r="C3" s="49"/>
      <c r="D3" s="49"/>
      <c r="E3" s="49"/>
      <c r="F3" s="49"/>
      <c r="G3" s="49"/>
      <c r="H3" s="183"/>
      <c r="I3" s="136"/>
      <c r="J3" s="69"/>
      <c r="K3" s="46"/>
      <c r="L3" s="46"/>
      <c r="M3" s="46"/>
      <c r="N3" s="46"/>
      <c r="O3" s="46"/>
      <c r="P3" s="46"/>
      <c r="Q3" s="46"/>
      <c r="R3" s="46"/>
      <c r="S3" s="46"/>
      <c r="T3" s="46"/>
      <c r="U3" s="46"/>
      <c r="V3" s="46"/>
      <c r="W3" s="46"/>
      <c r="X3" s="46"/>
      <c r="Y3" s="46"/>
      <c r="Z3" s="46"/>
      <c r="AA3" s="97">
        <v>2</v>
      </c>
      <c r="AB3" s="98" t="s">
        <v>299</v>
      </c>
      <c r="AC3" s="99">
        <v>26758002.710000005</v>
      </c>
      <c r="AD3" s="99">
        <v>2162.8046</v>
      </c>
      <c r="AE3" s="99">
        <v>5145595.16</v>
      </c>
      <c r="AF3" s="99">
        <v>415.9099</v>
      </c>
      <c r="AG3" s="99">
        <v>87506667.82999986</v>
      </c>
      <c r="AH3" s="99">
        <v>7073.0177</v>
      </c>
      <c r="AI3" s="99">
        <v>130101726.73999986</v>
      </c>
      <c r="AJ3" s="99">
        <v>10515.9051</v>
      </c>
      <c r="AK3" s="145">
        <f>VLOOKUP(AA3,'FY 2006 TABLE 15'!$A$11:$M$148,6,FALSE)-AC3</f>
        <v>424508.0399999954</v>
      </c>
      <c r="AL3" s="145">
        <f>VLOOKUP(AA3,'FY 2006 TABLE 15'!$A$11:$M$148,7,FALSE)-AD3</f>
        <v>20.195400000000063</v>
      </c>
      <c r="AM3" s="145">
        <f>VLOOKUP(AA3,'FY 2006 TABLE 15'!$A$11:$M$148,10,FALSE)-AE3</f>
        <v>1614086.7400000002</v>
      </c>
      <c r="AN3" s="145">
        <f>VLOOKUP(AA3,'FY 2006 TABLE 15'!$A$11:$M$148,11,FALSE)-AF3</f>
        <v>127.0901</v>
      </c>
      <c r="AO3" s="145">
        <f>VLOOKUP(AA3,'FY 2006 TABLE 15'!$A$11:$M$148,4,FALSE)-AG3</f>
        <v>7117184.7600001395</v>
      </c>
      <c r="AP3" s="145">
        <f>VLOOKUP(AA3,'FY 2006 TABLE 15'!$A$11:$M$148,5,FALSE)-AH3</f>
        <v>525.9822999999997</v>
      </c>
      <c r="AQ3" s="145">
        <f>VLOOKUP(AA3,'FY 2006 TABLE 15'!$A$11:$M$148,12,FALSE)-AI3</f>
        <v>9904791.440000147</v>
      </c>
      <c r="AR3" s="146">
        <f>VLOOKUP(AA3,'FY 2006 TABLE 15'!$A$11:$M$148,13,FALSE)-AJ3</f>
        <v>728.0949</v>
      </c>
    </row>
    <row r="4" spans="1:44" ht="15.75">
      <c r="A4" s="184" t="s">
        <v>0</v>
      </c>
      <c r="B4" s="52" t="s">
        <v>1</v>
      </c>
      <c r="C4" s="49"/>
      <c r="D4" s="49"/>
      <c r="E4" s="49"/>
      <c r="F4" s="49"/>
      <c r="G4" s="49"/>
      <c r="H4" s="185"/>
      <c r="I4" s="136"/>
      <c r="J4" s="69"/>
      <c r="K4" s="46"/>
      <c r="L4" s="46"/>
      <c r="M4" s="46"/>
      <c r="N4" s="46"/>
      <c r="O4" s="46"/>
      <c r="P4" s="46"/>
      <c r="Q4" s="46"/>
      <c r="R4" s="46"/>
      <c r="S4" s="46"/>
      <c r="T4" s="46"/>
      <c r="U4" s="46"/>
      <c r="V4" s="46"/>
      <c r="W4" s="46"/>
      <c r="X4" s="46"/>
      <c r="Y4" s="46"/>
      <c r="Z4" s="46"/>
      <c r="AA4" s="97">
        <v>3</v>
      </c>
      <c r="AB4" s="98" t="s">
        <v>300</v>
      </c>
      <c r="AC4" s="99">
        <v>12403206.019999998</v>
      </c>
      <c r="AD4" s="99">
        <v>4258.1729</v>
      </c>
      <c r="AE4" s="99">
        <v>1789341.05</v>
      </c>
      <c r="AF4" s="99">
        <v>614.3027</v>
      </c>
      <c r="AG4" s="99">
        <v>9125132.51000002</v>
      </c>
      <c r="AH4" s="99">
        <v>3132.77</v>
      </c>
      <c r="AI4" s="99">
        <v>25602376.89000002</v>
      </c>
      <c r="AJ4" s="99">
        <v>8789.6103</v>
      </c>
      <c r="AK4" s="145">
        <f>VLOOKUP(AA4,'FY 2006 TABLE 15'!$A$11:$M$148,6,FALSE)-AC4</f>
        <v>1354912.6400000025</v>
      </c>
      <c r="AL4" s="145">
        <f>VLOOKUP(AA4,'FY 2006 TABLE 15'!$A$11:$M$148,7,FALSE)-AD4</f>
        <v>444.8271000000004</v>
      </c>
      <c r="AM4" s="145">
        <f>VLOOKUP(AA4,'FY 2006 TABLE 15'!$A$11:$M$148,10,FALSE)-AE4</f>
        <v>203800.25</v>
      </c>
      <c r="AN4" s="145">
        <f>VLOOKUP(AA4,'FY 2006 TABLE 15'!$A$11:$M$148,11,FALSE)-AF4</f>
        <v>66.69730000000004</v>
      </c>
      <c r="AO4" s="145">
        <f>VLOOKUP(AA4,'FY 2006 TABLE 15'!$A$11:$M$148,4,FALSE)-AG4</f>
        <v>1196591.3699999824</v>
      </c>
      <c r="AP4" s="145">
        <f>VLOOKUP(AA4,'FY 2006 TABLE 15'!$A$11:$M$148,5,FALSE)-AH4</f>
        <v>395.23</v>
      </c>
      <c r="AQ4" s="145">
        <f>VLOOKUP(AA4,'FY 2006 TABLE 15'!$A$11:$M$148,12,FALSE)-AI4</f>
        <v>2844728.389999982</v>
      </c>
      <c r="AR4" s="146">
        <f>VLOOKUP(AA4,'FY 2006 TABLE 15'!$A$11:$M$148,13,FALSE)-AJ4</f>
        <v>934.3896999999997</v>
      </c>
    </row>
    <row r="5" spans="1:44" ht="21.75" customHeight="1">
      <c r="A5" s="186">
        <v>0</v>
      </c>
      <c r="B5" s="93" t="s">
        <v>641</v>
      </c>
      <c r="C5" s="3"/>
      <c r="D5" s="49"/>
      <c r="E5" s="49"/>
      <c r="F5" s="49"/>
      <c r="G5" s="49"/>
      <c r="H5" s="185"/>
      <c r="I5" s="136"/>
      <c r="J5" s="69"/>
      <c r="K5" s="46"/>
      <c r="L5" s="46"/>
      <c r="M5" s="46"/>
      <c r="N5" s="46"/>
      <c r="O5" s="46"/>
      <c r="P5" s="46"/>
      <c r="Q5" s="46"/>
      <c r="R5" s="46"/>
      <c r="S5" s="46"/>
      <c r="T5" s="46"/>
      <c r="U5" s="46"/>
      <c r="V5" s="46"/>
      <c r="W5" s="46"/>
      <c r="X5" s="46"/>
      <c r="Y5" s="46"/>
      <c r="Z5" s="46"/>
      <c r="AA5" s="97">
        <v>4</v>
      </c>
      <c r="AB5" s="98" t="s">
        <v>301</v>
      </c>
      <c r="AC5" s="99">
        <v>7000105.87</v>
      </c>
      <c r="AD5" s="99">
        <v>3994.9242</v>
      </c>
      <c r="AE5" s="99">
        <v>1180924.75</v>
      </c>
      <c r="AF5" s="99">
        <v>673.9476</v>
      </c>
      <c r="AG5" s="99">
        <v>3850134.4200000064</v>
      </c>
      <c r="AH5" s="99">
        <v>2197.2518</v>
      </c>
      <c r="AI5" s="99">
        <v>13506929.780000007</v>
      </c>
      <c r="AJ5" s="99">
        <v>7708.3349</v>
      </c>
      <c r="AK5" s="145">
        <f>VLOOKUP(AA5,'FY 2006 TABLE 15'!$A$11:$M$148,6,FALSE)-AC5</f>
        <v>390625.8599999994</v>
      </c>
      <c r="AL5" s="145">
        <f>VLOOKUP(AA5,'FY 2006 TABLE 15'!$A$11:$M$148,7,FALSE)-AD5</f>
        <v>195.07580000000007</v>
      </c>
      <c r="AM5" s="145">
        <f>VLOOKUP(AA5,'FY 2006 TABLE 15'!$A$11:$M$148,10,FALSE)-AE5</f>
        <v>112934.42999999993</v>
      </c>
      <c r="AN5" s="145">
        <f>VLOOKUP(AA5,'FY 2006 TABLE 15'!$A$11:$M$148,11,FALSE)-AF5</f>
        <v>60.052400000000034</v>
      </c>
      <c r="AO5" s="145">
        <f>VLOOKUP(AA5,'FY 2006 TABLE 15'!$A$11:$M$148,4,FALSE)-AG5</f>
        <v>94477.20999999344</v>
      </c>
      <c r="AP5" s="145">
        <f>VLOOKUP(AA5,'FY 2006 TABLE 15'!$A$11:$M$148,5,FALSE)-AH5</f>
        <v>39.7482</v>
      </c>
      <c r="AQ5" s="145">
        <f>VLOOKUP(AA5,'FY 2006 TABLE 15'!$A$11:$M$148,12,FALSE)-AI5</f>
        <v>684915.6599999927</v>
      </c>
      <c r="AR5" s="146">
        <f>VLOOKUP(AA5,'FY 2006 TABLE 15'!$A$11:$M$148,13,FALSE)-AJ5</f>
        <v>338.66510000000017</v>
      </c>
    </row>
    <row r="6" spans="1:44" ht="10.5" customHeight="1">
      <c r="A6" s="187"/>
      <c r="B6" s="94"/>
      <c r="C6" s="3"/>
      <c r="D6" s="49"/>
      <c r="E6" s="49"/>
      <c r="F6" s="49"/>
      <c r="G6" s="49"/>
      <c r="H6" s="185"/>
      <c r="I6" s="136"/>
      <c r="J6" s="69"/>
      <c r="K6" s="46"/>
      <c r="L6" s="46"/>
      <c r="M6" s="46"/>
      <c r="N6" s="46"/>
      <c r="O6" s="46"/>
      <c r="P6" s="46"/>
      <c r="Q6" s="46"/>
      <c r="R6" s="46"/>
      <c r="S6" s="46"/>
      <c r="T6" s="46"/>
      <c r="U6" s="46"/>
      <c r="V6" s="46"/>
      <c r="W6" s="46"/>
      <c r="X6" s="46"/>
      <c r="Y6" s="46"/>
      <c r="Z6" s="46"/>
      <c r="AA6" s="97">
        <v>5</v>
      </c>
      <c r="AB6" s="98" t="s">
        <v>302</v>
      </c>
      <c r="AC6" s="99">
        <v>18501732.509999998</v>
      </c>
      <c r="AD6" s="99">
        <v>3997.7296</v>
      </c>
      <c r="AE6" s="99">
        <v>3106566.19</v>
      </c>
      <c r="AF6" s="99">
        <v>671.2459</v>
      </c>
      <c r="AG6" s="99">
        <v>10798199.54999999</v>
      </c>
      <c r="AH6" s="99">
        <v>2333.2022</v>
      </c>
      <c r="AI6" s="99">
        <v>36436604.52999999</v>
      </c>
      <c r="AJ6" s="99">
        <v>7872.9758</v>
      </c>
      <c r="AK6" s="145">
        <f>VLOOKUP(AA6,'FY 2006 TABLE 15'!$A$11:$M$148,6,FALSE)-AC6</f>
        <v>629849.3700000048</v>
      </c>
      <c r="AL6" s="145">
        <f>VLOOKUP(AA6,'FY 2006 TABLE 15'!$A$11:$M$148,7,FALSE)-AD6</f>
        <v>125.27039999999988</v>
      </c>
      <c r="AM6" s="145">
        <f>VLOOKUP(AA6,'FY 2006 TABLE 15'!$A$11:$M$148,10,FALSE)-AE6</f>
        <v>270283.48</v>
      </c>
      <c r="AN6" s="145">
        <f>VLOOKUP(AA6,'FY 2006 TABLE 15'!$A$11:$M$148,11,FALSE)-AF6</f>
        <v>56.754099999999994</v>
      </c>
      <c r="AO6" s="145">
        <f>VLOOKUP(AA6,'FY 2006 TABLE 15'!$A$11:$M$148,4,FALSE)-AG6</f>
        <v>1801160.590000011</v>
      </c>
      <c r="AP6" s="145">
        <f>VLOOKUP(AA6,'FY 2006 TABLE 15'!$A$11:$M$148,5,FALSE)-AH6</f>
        <v>381.7977999999998</v>
      </c>
      <c r="AQ6" s="145">
        <f>VLOOKUP(AA6,'FY 2006 TABLE 15'!$A$11:$M$148,12,FALSE)-AI6</f>
        <v>2880052.9200000167</v>
      </c>
      <c r="AR6" s="146">
        <f>VLOOKUP(AA6,'FY 2006 TABLE 15'!$A$11:$M$148,13,FALSE)-AJ6</f>
        <v>601.0241999999998</v>
      </c>
    </row>
    <row r="7" spans="1:44" ht="10.5" customHeight="1">
      <c r="A7" s="182"/>
      <c r="B7" s="49"/>
      <c r="C7" s="49"/>
      <c r="D7" s="49"/>
      <c r="E7" s="49"/>
      <c r="F7" s="49"/>
      <c r="G7" s="49"/>
      <c r="H7" s="188"/>
      <c r="I7" s="136"/>
      <c r="J7" s="69"/>
      <c r="K7" s="46"/>
      <c r="L7" s="46"/>
      <c r="M7" s="46"/>
      <c r="N7" s="46"/>
      <c r="O7" s="46"/>
      <c r="P7" s="46"/>
      <c r="Q7" s="46"/>
      <c r="R7" s="46"/>
      <c r="S7" s="46"/>
      <c r="T7" s="46"/>
      <c r="U7" s="46"/>
      <c r="V7" s="46"/>
      <c r="W7" s="46"/>
      <c r="X7" s="46"/>
      <c r="Y7" s="46"/>
      <c r="Z7" s="46"/>
      <c r="AA7" s="97">
        <v>6</v>
      </c>
      <c r="AB7" s="98" t="s">
        <v>303</v>
      </c>
      <c r="AC7" s="99">
        <v>9856897.77</v>
      </c>
      <c r="AD7" s="99">
        <v>4343.6043</v>
      </c>
      <c r="AE7" s="99">
        <v>1562588.68</v>
      </c>
      <c r="AF7" s="99">
        <v>688.5804</v>
      </c>
      <c r="AG7" s="99">
        <v>4037369.5200000247</v>
      </c>
      <c r="AH7" s="99">
        <v>1779.1334</v>
      </c>
      <c r="AI7" s="99">
        <v>17328422.350000024</v>
      </c>
      <c r="AJ7" s="99">
        <v>7636.0546</v>
      </c>
      <c r="AK7" s="145">
        <f>VLOOKUP(AA7,'FY 2006 TABLE 15'!$A$11:$M$148,6,FALSE)-AC7</f>
        <v>-166535.61999999732</v>
      </c>
      <c r="AL7" s="145">
        <f>VLOOKUP(AA7,'FY 2006 TABLE 15'!$A$11:$M$148,7,FALSE)-AD7</f>
        <v>-51.60429999999997</v>
      </c>
      <c r="AM7" s="145">
        <f>VLOOKUP(AA7,'FY 2006 TABLE 15'!$A$11:$M$148,10,FALSE)-AE7</f>
        <v>310384.3700000001</v>
      </c>
      <c r="AN7" s="145">
        <f>VLOOKUP(AA7,'FY 2006 TABLE 15'!$A$11:$M$148,11,FALSE)-AF7</f>
        <v>141.41959999999995</v>
      </c>
      <c r="AO7" s="145">
        <f>VLOOKUP(AA7,'FY 2006 TABLE 15'!$A$11:$M$148,4,FALSE)-AG7</f>
        <v>367048.5799999749</v>
      </c>
      <c r="AP7" s="145">
        <f>VLOOKUP(AA7,'FY 2006 TABLE 15'!$A$11:$M$148,5,FALSE)-AH7</f>
        <v>171.86660000000006</v>
      </c>
      <c r="AQ7" s="145">
        <f>VLOOKUP(AA7,'FY 2006 TABLE 15'!$A$11:$M$148,12,FALSE)-AI7</f>
        <v>611551.6899999753</v>
      </c>
      <c r="AR7" s="146">
        <f>VLOOKUP(AA7,'FY 2006 TABLE 15'!$A$11:$M$148,13,FALSE)-AJ7</f>
        <v>308.9453999999996</v>
      </c>
    </row>
    <row r="8" spans="1:44" ht="15" customHeight="1">
      <c r="A8" s="238" t="s">
        <v>612</v>
      </c>
      <c r="B8" s="239"/>
      <c r="C8" s="239"/>
      <c r="D8" s="178"/>
      <c r="E8" s="49"/>
      <c r="F8" s="90" t="e">
        <f>SUM(VLOOKUP($A$5,'Source Data'!A2:P137,16,FALSE)+VLOOKUP($A$5,'Source Data'!A2:P137,15,FALSE))</f>
        <v>#N/A</v>
      </c>
      <c r="G8" s="49"/>
      <c r="H8" s="188"/>
      <c r="I8" s="136"/>
      <c r="J8" s="69"/>
      <c r="K8" s="46"/>
      <c r="L8" s="46"/>
      <c r="M8" s="46"/>
      <c r="N8" s="46"/>
      <c r="O8" s="46"/>
      <c r="P8" s="46"/>
      <c r="Q8" s="46"/>
      <c r="R8" s="46"/>
      <c r="S8" s="46"/>
      <c r="T8" s="46"/>
      <c r="U8" s="46"/>
      <c r="V8" s="46"/>
      <c r="W8" s="46"/>
      <c r="X8" s="46"/>
      <c r="Y8" s="46"/>
      <c r="Z8" s="46"/>
      <c r="AA8" s="97">
        <v>7</v>
      </c>
      <c r="AB8" s="98" t="s">
        <v>304</v>
      </c>
      <c r="AC8" s="99">
        <v>24020085.4</v>
      </c>
      <c r="AD8" s="99">
        <v>1348.1116</v>
      </c>
      <c r="AE8" s="99">
        <v>13740260.190000001</v>
      </c>
      <c r="AF8" s="99">
        <v>771.1631</v>
      </c>
      <c r="AG8" s="99">
        <v>249235903.04000038</v>
      </c>
      <c r="AH8" s="99">
        <v>13988.2017</v>
      </c>
      <c r="AI8" s="99">
        <v>302621748.39000034</v>
      </c>
      <c r="AJ8" s="99">
        <v>16984.4473</v>
      </c>
      <c r="AK8" s="145">
        <f>VLOOKUP(AA8,'FY 2006 TABLE 15'!$A$11:$M$148,6,FALSE)-AC8</f>
        <v>347741.4200000055</v>
      </c>
      <c r="AL8" s="145">
        <f>VLOOKUP(AA8,'FY 2006 TABLE 15'!$A$11:$M$148,7,FALSE)-AD8</f>
        <v>46.88840000000005</v>
      </c>
      <c r="AM8" s="145">
        <f>VLOOKUP(AA8,'FY 2006 TABLE 15'!$A$11:$M$148,10,FALSE)-AE8</f>
        <v>-499363.0600000005</v>
      </c>
      <c r="AN8" s="145">
        <f>VLOOKUP(AA8,'FY 2006 TABLE 15'!$A$11:$M$148,11,FALSE)-AF8</f>
        <v>-13.163099999999986</v>
      </c>
      <c r="AO8" s="145">
        <f>VLOOKUP(AA8,'FY 2006 TABLE 15'!$A$11:$M$148,4,FALSE)-AG8</f>
        <v>14676609.879999638</v>
      </c>
      <c r="AP8" s="145">
        <f>VLOOKUP(AA8,'FY 2006 TABLE 15'!$A$11:$M$148,5,FALSE)-AH8</f>
        <v>1115.7983000000004</v>
      </c>
      <c r="AQ8" s="145">
        <f>VLOOKUP(AA8,'FY 2006 TABLE 15'!$A$11:$M$148,12,FALSE)-AI8</f>
        <v>15409117.599999666</v>
      </c>
      <c r="AR8" s="146">
        <f>VLOOKUP(AA8,'FY 2006 TABLE 15'!$A$11:$M$148,13,FALSE)-AJ8</f>
        <v>1216.5527000000002</v>
      </c>
    </row>
    <row r="9" spans="1:44" s="161" customFormat="1" ht="16.5" customHeight="1">
      <c r="A9" s="189" t="s">
        <v>619</v>
      </c>
      <c r="B9" s="151"/>
      <c r="C9" s="151"/>
      <c r="D9" s="151"/>
      <c r="E9" s="152"/>
      <c r="F9" s="152"/>
      <c r="G9" s="152"/>
      <c r="H9" s="190"/>
      <c r="I9" s="153"/>
      <c r="J9" s="154"/>
      <c r="K9" s="155"/>
      <c r="L9" s="155"/>
      <c r="M9" s="155"/>
      <c r="N9" s="155"/>
      <c r="O9" s="155"/>
      <c r="P9" s="155"/>
      <c r="Q9" s="155"/>
      <c r="R9" s="155"/>
      <c r="S9" s="155"/>
      <c r="T9" s="155"/>
      <c r="U9" s="155"/>
      <c r="V9" s="155"/>
      <c r="W9" s="155"/>
      <c r="X9" s="155"/>
      <c r="Y9" s="155"/>
      <c r="Z9" s="155"/>
      <c r="AA9" s="156">
        <v>8</v>
      </c>
      <c r="AB9" s="157" t="s">
        <v>305</v>
      </c>
      <c r="AC9" s="158">
        <v>39977871.089999996</v>
      </c>
      <c r="AD9" s="158">
        <v>3719.408</v>
      </c>
      <c r="AE9" s="158">
        <v>7816144.400000001</v>
      </c>
      <c r="AF9" s="158">
        <v>727.1881</v>
      </c>
      <c r="AG9" s="158">
        <v>25536923.75999997</v>
      </c>
      <c r="AH9" s="158">
        <v>2375.8704</v>
      </c>
      <c r="AI9" s="158">
        <v>82519637.02999997</v>
      </c>
      <c r="AJ9" s="158">
        <v>7677.3523</v>
      </c>
      <c r="AK9" s="159">
        <f>VLOOKUP(AA9,'FY 2006 TABLE 15'!$A$11:$M$148,6,FALSE)-AC9</f>
        <v>963648.6900000125</v>
      </c>
      <c r="AL9" s="159">
        <f>VLOOKUP(AA9,'FY 2006 TABLE 15'!$A$11:$M$148,7,FALSE)-AD9</f>
        <v>65.5920000000001</v>
      </c>
      <c r="AM9" s="159">
        <f>VLOOKUP(AA9,'FY 2006 TABLE 15'!$A$11:$M$148,10,FALSE)-AE9</f>
        <v>-2210116.6300000018</v>
      </c>
      <c r="AN9" s="159">
        <f>VLOOKUP(AA9,'FY 2006 TABLE 15'!$A$11:$M$148,11,FALSE)-AF9</f>
        <v>-209.18809999999996</v>
      </c>
      <c r="AO9" s="159">
        <f>VLOOKUP(AA9,'FY 2006 TABLE 15'!$A$11:$M$148,4,FALSE)-AG9</f>
        <v>4549081.560000021</v>
      </c>
      <c r="AP9" s="159">
        <f>VLOOKUP(AA9,'FY 2006 TABLE 15'!$A$11:$M$148,5,FALSE)-AH9</f>
        <v>405.1296000000002</v>
      </c>
      <c r="AQ9" s="159">
        <f>VLOOKUP(AA9,'FY 2006 TABLE 15'!$A$11:$M$148,12,FALSE)-AI9</f>
        <v>4341399.740000024</v>
      </c>
      <c r="AR9" s="160">
        <f>VLOOKUP(AA9,'FY 2006 TABLE 15'!$A$11:$M$148,13,FALSE)-AJ9</f>
        <v>352.64770000000044</v>
      </c>
    </row>
    <row r="10" spans="1:44" ht="15">
      <c r="A10" s="191" t="s">
        <v>620</v>
      </c>
      <c r="B10" s="173"/>
      <c r="C10" s="173"/>
      <c r="D10" s="173"/>
      <c r="E10" s="80"/>
      <c r="F10" s="83" t="e">
        <f>VLOOKUP($A$5,'Source Data'!A2:P137,15,FALSE)</f>
        <v>#N/A</v>
      </c>
      <c r="G10" s="49"/>
      <c r="H10" s="188"/>
      <c r="I10" s="136"/>
      <c r="J10" s="69"/>
      <c r="K10" s="46"/>
      <c r="L10" s="46"/>
      <c r="M10" s="46"/>
      <c r="N10" s="46"/>
      <c r="O10" s="46"/>
      <c r="P10" s="46"/>
      <c r="Q10" s="46"/>
      <c r="R10" s="46"/>
      <c r="S10" s="46"/>
      <c r="T10" s="46"/>
      <c r="U10" s="46"/>
      <c r="V10" s="46"/>
      <c r="W10" s="46"/>
      <c r="X10" s="46"/>
      <c r="Y10" s="46"/>
      <c r="Z10" s="46"/>
      <c r="AA10" s="97">
        <v>9</v>
      </c>
      <c r="AB10" s="98" t="s">
        <v>306</v>
      </c>
      <c r="AC10" s="99">
        <v>1173135.2</v>
      </c>
      <c r="AD10" s="99">
        <v>1507.1304</v>
      </c>
      <c r="AE10" s="99">
        <v>752842.42</v>
      </c>
      <c r="AF10" s="99">
        <v>967.1789</v>
      </c>
      <c r="AG10" s="99">
        <v>6781117.889999994</v>
      </c>
      <c r="AH10" s="99">
        <v>8711.7228</v>
      </c>
      <c r="AI10" s="99">
        <v>9342734.909999995</v>
      </c>
      <c r="AJ10" s="99">
        <v>12002.6399</v>
      </c>
      <c r="AK10" s="145">
        <f>VLOOKUP(AA10,'FY 2006 TABLE 15'!$A$11:$M$148,6,FALSE)-AC10</f>
        <v>27913.27000000002</v>
      </c>
      <c r="AL10" s="145">
        <f>VLOOKUP(AA10,'FY 2006 TABLE 15'!$A$11:$M$148,7,FALSE)-AD10</f>
        <v>36.86959999999999</v>
      </c>
      <c r="AM10" s="145">
        <f>VLOOKUP(AA10,'FY 2006 TABLE 15'!$A$11:$M$148,10,FALSE)-AE10</f>
        <v>-14044.119999999995</v>
      </c>
      <c r="AN10" s="145">
        <f>VLOOKUP(AA10,'FY 2006 TABLE 15'!$A$11:$M$148,11,FALSE)-AF10</f>
        <v>-17.1789</v>
      </c>
      <c r="AO10" s="145">
        <f>VLOOKUP(AA10,'FY 2006 TABLE 15'!$A$11:$M$148,4,FALSE)-AG10</f>
        <v>264141.940000006</v>
      </c>
      <c r="AP10" s="145">
        <f>VLOOKUP(AA10,'FY 2006 TABLE 15'!$A$11:$M$148,5,FALSE)-AH10</f>
        <v>344.27720000000045</v>
      </c>
      <c r="AQ10" s="145">
        <f>VLOOKUP(AA10,'FY 2006 TABLE 15'!$A$11:$M$148,12,FALSE)-AI10</f>
        <v>336290.3100000061</v>
      </c>
      <c r="AR10" s="146">
        <f>VLOOKUP(AA10,'FY 2006 TABLE 15'!$A$11:$M$148,13,FALSE)-AJ10</f>
        <v>438.3600999999999</v>
      </c>
    </row>
    <row r="11" spans="1:44" ht="6.75" customHeight="1" thickBot="1">
      <c r="A11" s="192"/>
      <c r="B11" s="82"/>
      <c r="C11" s="82"/>
      <c r="D11" s="82"/>
      <c r="E11" s="80"/>
      <c r="F11" s="85"/>
      <c r="G11" s="49"/>
      <c r="H11" s="188"/>
      <c r="I11" s="136"/>
      <c r="J11" s="69"/>
      <c r="K11" s="46"/>
      <c r="L11" s="46"/>
      <c r="M11" s="46"/>
      <c r="N11" s="46"/>
      <c r="O11" s="46"/>
      <c r="P11" s="46"/>
      <c r="Q11" s="46"/>
      <c r="R11" s="46"/>
      <c r="S11" s="46"/>
      <c r="T11" s="46"/>
      <c r="U11" s="46"/>
      <c r="V11" s="46"/>
      <c r="W11" s="46"/>
      <c r="X11" s="46"/>
      <c r="Y11" s="46"/>
      <c r="Z11" s="46"/>
      <c r="AA11" s="97">
        <v>10</v>
      </c>
      <c r="AB11" s="98" t="s">
        <v>307</v>
      </c>
      <c r="AC11" s="99">
        <v>33366557.570000008</v>
      </c>
      <c r="AD11" s="99">
        <v>3365.953</v>
      </c>
      <c r="AE11" s="99">
        <v>5620054.229999999</v>
      </c>
      <c r="AF11" s="99">
        <v>566.9401</v>
      </c>
      <c r="AG11" s="99">
        <v>25106696.859999992</v>
      </c>
      <c r="AH11" s="99">
        <v>2532.7144</v>
      </c>
      <c r="AI11" s="99">
        <v>71919922.02</v>
      </c>
      <c r="AJ11" s="99">
        <v>7255.1409</v>
      </c>
      <c r="AK11" s="145">
        <f>VLOOKUP(AA11,'FY 2006 TABLE 15'!$A$11:$M$148,6,FALSE)-AC11</f>
        <v>857500.1899999976</v>
      </c>
      <c r="AL11" s="145">
        <f>VLOOKUP(AA11,'FY 2006 TABLE 15'!$A$11:$M$148,7,FALSE)-AD11</f>
        <v>67.04700000000003</v>
      </c>
      <c r="AM11" s="145">
        <f>VLOOKUP(AA11,'FY 2006 TABLE 15'!$A$11:$M$148,10,FALSE)-AE11</f>
        <v>347224.37000000104</v>
      </c>
      <c r="AN11" s="145">
        <f>VLOOKUP(AA11,'FY 2006 TABLE 15'!$A$11:$M$148,11,FALSE)-AF11</f>
        <v>32.05989999999997</v>
      </c>
      <c r="AO11" s="145">
        <f>VLOOKUP(AA11,'FY 2006 TABLE 15'!$A$11:$M$148,4,FALSE)-AG11</f>
        <v>4516347.06000001</v>
      </c>
      <c r="AP11" s="145">
        <f>VLOOKUP(AA11,'FY 2006 TABLE 15'!$A$11:$M$148,5,FALSE)-AH11</f>
        <v>438.28560000000016</v>
      </c>
      <c r="AQ11" s="145">
        <f>VLOOKUP(AA11,'FY 2006 TABLE 15'!$A$11:$M$148,12,FALSE)-AI11</f>
        <v>6476739.38000001</v>
      </c>
      <c r="AR11" s="146">
        <f>VLOOKUP(AA11,'FY 2006 TABLE 15'!$A$11:$M$148,13,FALSE)-AJ11</f>
        <v>608.8590999999997</v>
      </c>
    </row>
    <row r="12" spans="1:44" ht="16.5" thickBot="1">
      <c r="A12" s="193" t="s">
        <v>436</v>
      </c>
      <c r="B12" s="57"/>
      <c r="C12" s="82"/>
      <c r="D12" s="82"/>
      <c r="E12" s="80"/>
      <c r="F12" s="49"/>
      <c r="G12" s="49"/>
      <c r="H12" s="194" t="e">
        <f>SUM(F8-F10)</f>
        <v>#N/A</v>
      </c>
      <c r="I12" s="136" t="e">
        <f>VLOOKUP($A$5,'FY 2006 TABLE 15'!A11:M148,12,FALSE)</f>
        <v>#N/A</v>
      </c>
      <c r="J12" s="69" t="e">
        <f>IF(H12=I12,"OK","???")</f>
        <v>#N/A</v>
      </c>
      <c r="K12" s="46"/>
      <c r="L12" s="46"/>
      <c r="M12" s="46"/>
      <c r="N12" s="46"/>
      <c r="O12" s="46"/>
      <c r="P12" s="46"/>
      <c r="Q12" s="46"/>
      <c r="R12" s="46"/>
      <c r="S12" s="46"/>
      <c r="T12" s="46"/>
      <c r="U12" s="46"/>
      <c r="V12" s="46"/>
      <c r="W12" s="46"/>
      <c r="X12" s="46"/>
      <c r="Y12" s="46"/>
      <c r="Z12" s="46"/>
      <c r="AA12" s="97">
        <v>11</v>
      </c>
      <c r="AB12" s="98" t="s">
        <v>308</v>
      </c>
      <c r="AC12" s="99">
        <v>4417727.66</v>
      </c>
      <c r="AD12" s="99">
        <v>4947.0081</v>
      </c>
      <c r="AE12" s="99">
        <v>615723.74</v>
      </c>
      <c r="AF12" s="99">
        <v>689.4925</v>
      </c>
      <c r="AG12" s="99">
        <v>1801943.56</v>
      </c>
      <c r="AH12" s="99">
        <v>2017.8313</v>
      </c>
      <c r="AI12" s="99">
        <v>7554908.2799999975</v>
      </c>
      <c r="AJ12" s="99">
        <v>8460.0489</v>
      </c>
      <c r="AK12" s="145">
        <f>VLOOKUP(AA12,'FY 2006 TABLE 15'!$A$11:$M$148,6,FALSE)-AC12</f>
        <v>-134052.20999999996</v>
      </c>
      <c r="AL12" s="145">
        <f>VLOOKUP(AA12,'FY 2006 TABLE 15'!$A$11:$M$148,7,FALSE)-AD12</f>
        <v>-100.00810000000001</v>
      </c>
      <c r="AM12" s="145">
        <f>VLOOKUP(AA12,'FY 2006 TABLE 15'!$A$11:$M$148,10,FALSE)-AE12</f>
        <v>14693.390000000014</v>
      </c>
      <c r="AN12" s="145">
        <f>VLOOKUP(AA12,'FY 2006 TABLE 15'!$A$11:$M$148,11,FALSE)-AF12</f>
        <v>23.50750000000005</v>
      </c>
      <c r="AO12" s="145">
        <f>VLOOKUP(AA12,'FY 2006 TABLE 15'!$A$11:$M$148,4,FALSE)-AG12</f>
        <v>41180.61999999988</v>
      </c>
      <c r="AP12" s="145">
        <f>VLOOKUP(AA12,'FY 2006 TABLE 15'!$A$11:$M$148,5,FALSE)-AH12</f>
        <v>68.16869999999994</v>
      </c>
      <c r="AQ12" s="145">
        <f>VLOOKUP(AA12,'FY 2006 TABLE 15'!$A$11:$M$148,12,FALSE)-AI12</f>
        <v>-37667.11999999732</v>
      </c>
      <c r="AR12" s="146">
        <f>VLOOKUP(AA12,'FY 2006 TABLE 15'!$A$11:$M$148,13,FALSE)-AJ12</f>
        <v>45.951100000000224</v>
      </c>
    </row>
    <row r="13" spans="1:44" ht="21.75" customHeight="1">
      <c r="A13" s="182"/>
      <c r="B13" s="49"/>
      <c r="C13" s="49"/>
      <c r="D13" s="49"/>
      <c r="E13" s="49"/>
      <c r="F13" s="49"/>
      <c r="G13" s="49"/>
      <c r="H13" s="188"/>
      <c r="I13" s="136"/>
      <c r="J13" s="69"/>
      <c r="K13" s="46"/>
      <c r="L13" s="46"/>
      <c r="M13" s="46"/>
      <c r="N13" s="46"/>
      <c r="O13" s="46"/>
      <c r="P13" s="46"/>
      <c r="Q13" s="46"/>
      <c r="R13" s="46"/>
      <c r="S13" s="46"/>
      <c r="T13" s="46"/>
      <c r="U13" s="46"/>
      <c r="V13" s="46"/>
      <c r="W13" s="46"/>
      <c r="X13" s="46"/>
      <c r="Y13" s="46"/>
      <c r="Z13" s="46"/>
      <c r="AA13" s="97">
        <v>12</v>
      </c>
      <c r="AB13" s="98" t="s">
        <v>309</v>
      </c>
      <c r="AC13" s="99">
        <v>15825834.309999999</v>
      </c>
      <c r="AD13" s="99">
        <v>3315.4148</v>
      </c>
      <c r="AE13" s="99">
        <v>1821981.18</v>
      </c>
      <c r="AF13" s="99">
        <v>381.6938</v>
      </c>
      <c r="AG13" s="99">
        <v>17187201.879999977</v>
      </c>
      <c r="AH13" s="99">
        <v>3600.613</v>
      </c>
      <c r="AI13" s="99">
        <v>39060292.829999976</v>
      </c>
      <c r="AJ13" s="99">
        <v>8182.8908</v>
      </c>
      <c r="AK13" s="145">
        <f>VLOOKUP(AA13,'FY 2006 TABLE 15'!$A$11:$M$148,6,FALSE)-AC13</f>
        <v>1980857.5000000037</v>
      </c>
      <c r="AL13" s="145">
        <f>VLOOKUP(AA13,'FY 2006 TABLE 15'!$A$11:$M$148,7,FALSE)-AD13</f>
        <v>368.5852</v>
      </c>
      <c r="AM13" s="145">
        <f>VLOOKUP(AA13,'FY 2006 TABLE 15'!$A$11:$M$148,10,FALSE)-AE13</f>
        <v>259738.06000000006</v>
      </c>
      <c r="AN13" s="145">
        <f>VLOOKUP(AA13,'FY 2006 TABLE 15'!$A$11:$M$148,11,FALSE)-AF13</f>
        <v>49.30619999999999</v>
      </c>
      <c r="AO13" s="145">
        <f>VLOOKUP(AA13,'FY 2006 TABLE 15'!$A$11:$M$148,4,FALSE)-AG13</f>
        <v>1123888.510000024</v>
      </c>
      <c r="AP13" s="145">
        <f>VLOOKUP(AA13,'FY 2006 TABLE 15'!$A$11:$M$148,5,FALSE)-AH13</f>
        <v>187.38700000000017</v>
      </c>
      <c r="AQ13" s="145">
        <f>VLOOKUP(AA13,'FY 2006 TABLE 15'!$A$11:$M$148,12,FALSE)-AI13</f>
        <v>3748789.4500000253</v>
      </c>
      <c r="AR13" s="146">
        <f>VLOOKUP(AA13,'FY 2006 TABLE 15'!$A$11:$M$148,13,FALSE)-AJ13</f>
        <v>673.1091999999999</v>
      </c>
    </row>
    <row r="14" spans="1:44" ht="15" customHeight="1">
      <c r="A14" s="238" t="s">
        <v>439</v>
      </c>
      <c r="B14" s="239"/>
      <c r="C14" s="239"/>
      <c r="D14" s="49"/>
      <c r="E14" s="55"/>
      <c r="F14" s="26" t="e">
        <f>SUM(VLOOKUP($A$5,'Source Data'!A2:P137,2,FALSE)-VLOOKUP($A$5,'Source Data'!A2:P137,6,FALSE))</f>
        <v>#N/A</v>
      </c>
      <c r="G14" s="49"/>
      <c r="H14" s="195"/>
      <c r="I14" s="136"/>
      <c r="J14" s="69"/>
      <c r="K14" s="46"/>
      <c r="L14" s="46"/>
      <c r="M14" s="46"/>
      <c r="N14" s="46"/>
      <c r="O14" s="46"/>
      <c r="P14" s="46"/>
      <c r="Q14" s="46"/>
      <c r="R14" s="46"/>
      <c r="S14" s="46"/>
      <c r="T14" s="46"/>
      <c r="U14" s="46"/>
      <c r="V14" s="46"/>
      <c r="W14" s="46"/>
      <c r="X14" s="46"/>
      <c r="Y14" s="46"/>
      <c r="Z14" s="46"/>
      <c r="AA14" s="97">
        <v>13</v>
      </c>
      <c r="AB14" s="98" t="s">
        <v>310</v>
      </c>
      <c r="AC14" s="99">
        <v>11761358.86</v>
      </c>
      <c r="AD14" s="99">
        <v>5324.3874</v>
      </c>
      <c r="AE14" s="99">
        <v>2962159.5</v>
      </c>
      <c r="AF14" s="99">
        <v>1340.9747</v>
      </c>
      <c r="AG14" s="99">
        <v>5105756.509999979</v>
      </c>
      <c r="AH14" s="99">
        <v>2311.3848</v>
      </c>
      <c r="AI14" s="99">
        <v>21981165.34999998</v>
      </c>
      <c r="AJ14" s="99">
        <v>9950.9114</v>
      </c>
      <c r="AK14" s="145">
        <f>VLOOKUP(AA14,'FY 2006 TABLE 15'!$A$11:$M$148,6,FALSE)-AC14</f>
        <v>-292963.66999999806</v>
      </c>
      <c r="AL14" s="145">
        <f>VLOOKUP(AA14,'FY 2006 TABLE 15'!$A$11:$M$148,7,FALSE)-AD14</f>
        <v>-72.38739999999962</v>
      </c>
      <c r="AM14" s="145">
        <f>VLOOKUP(AA14,'FY 2006 TABLE 15'!$A$11:$M$148,10,FALSE)-AE14</f>
        <v>945665.1600000001</v>
      </c>
      <c r="AN14" s="145">
        <f>VLOOKUP(AA14,'FY 2006 TABLE 15'!$A$11:$M$148,11,FALSE)-AF14</f>
        <v>449.0253</v>
      </c>
      <c r="AO14" s="145">
        <f>VLOOKUP(AA14,'FY 2006 TABLE 15'!$A$11:$M$148,4,FALSE)-AG14</f>
        <v>299707.47000002116</v>
      </c>
      <c r="AP14" s="145">
        <f>VLOOKUP(AA14,'FY 2006 TABLE 15'!$A$11:$M$148,5,FALSE)-AH14</f>
        <v>164.6152000000002</v>
      </c>
      <c r="AQ14" s="145">
        <f>VLOOKUP(AA14,'FY 2006 TABLE 15'!$A$11:$M$148,12,FALSE)-AI14</f>
        <v>1038017.2000000216</v>
      </c>
      <c r="AR14" s="146">
        <f>VLOOKUP(AA14,'FY 2006 TABLE 15'!$A$11:$M$148,13,FALSE)-AJ14</f>
        <v>591.0885999999991</v>
      </c>
    </row>
    <row r="15" spans="1:44" ht="6.75" customHeight="1">
      <c r="A15" s="182"/>
      <c r="B15" s="55"/>
      <c r="C15" s="55"/>
      <c r="D15" s="55"/>
      <c r="E15" s="55"/>
      <c r="F15" s="27"/>
      <c r="G15" s="49"/>
      <c r="H15" s="196"/>
      <c r="I15" s="136"/>
      <c r="J15" s="69"/>
      <c r="K15" s="46"/>
      <c r="L15" s="46"/>
      <c r="M15" s="46"/>
      <c r="N15" s="46"/>
      <c r="O15" s="46"/>
      <c r="P15" s="46"/>
      <c r="Q15" s="46"/>
      <c r="R15" s="46"/>
      <c r="S15" s="46"/>
      <c r="T15" s="46"/>
      <c r="U15" s="46"/>
      <c r="V15" s="46"/>
      <c r="W15" s="46"/>
      <c r="X15" s="46"/>
      <c r="Y15" s="46"/>
      <c r="Z15" s="46"/>
      <c r="AA15" s="97">
        <v>14</v>
      </c>
      <c r="AB15" s="98" t="s">
        <v>311</v>
      </c>
      <c r="AC15" s="99">
        <v>16502571.19</v>
      </c>
      <c r="AD15" s="99">
        <v>4715.6536</v>
      </c>
      <c r="AE15" s="99">
        <v>4462884.86</v>
      </c>
      <c r="AF15" s="99">
        <v>1275.2812</v>
      </c>
      <c r="AG15" s="99">
        <v>8524313.20000001</v>
      </c>
      <c r="AH15" s="99">
        <v>2435.8452</v>
      </c>
      <c r="AI15" s="99">
        <v>32268005.55000001</v>
      </c>
      <c r="AJ15" s="99">
        <v>9220.6684</v>
      </c>
      <c r="AK15" s="145">
        <f>VLOOKUP(AA15,'FY 2006 TABLE 15'!$A$11:$M$148,6,FALSE)-AC15</f>
        <v>113941.08000000007</v>
      </c>
      <c r="AL15" s="145">
        <f>VLOOKUP(AA15,'FY 2006 TABLE 15'!$A$11:$M$148,7,FALSE)-AD15</f>
        <v>47.34640000000036</v>
      </c>
      <c r="AM15" s="145">
        <f>VLOOKUP(AA15,'FY 2006 TABLE 15'!$A$11:$M$148,10,FALSE)-AE15</f>
        <v>409936.5099999998</v>
      </c>
      <c r="AN15" s="145">
        <f>VLOOKUP(AA15,'FY 2006 TABLE 15'!$A$11:$M$148,11,FALSE)-AF15</f>
        <v>121.7188000000001</v>
      </c>
      <c r="AO15" s="145">
        <f>VLOOKUP(AA15,'FY 2006 TABLE 15'!$A$11:$M$148,4,FALSE)-AG15</f>
        <v>663406.5799999908</v>
      </c>
      <c r="AP15" s="145">
        <f>VLOOKUP(AA15,'FY 2006 TABLE 15'!$A$11:$M$148,5,FALSE)-AH15</f>
        <v>197.1547999999998</v>
      </c>
      <c r="AQ15" s="145">
        <f>VLOOKUP(AA15,'FY 2006 TABLE 15'!$A$11:$M$148,12,FALSE)-AI15</f>
        <v>1350534.6099999882</v>
      </c>
      <c r="AR15" s="146">
        <f>VLOOKUP(AA15,'FY 2006 TABLE 15'!$A$11:$M$148,13,FALSE)-AJ15</f>
        <v>415.3315999999995</v>
      </c>
    </row>
    <row r="16" spans="1:44" ht="15">
      <c r="A16" s="191" t="s">
        <v>2</v>
      </c>
      <c r="B16" s="49"/>
      <c r="C16" s="49"/>
      <c r="D16" s="49"/>
      <c r="E16" s="49"/>
      <c r="F16" s="28" t="e">
        <f>VLOOKUP($A$5,'Source Data'!A2:P137,3,FALSE)</f>
        <v>#N/A</v>
      </c>
      <c r="G16" s="49"/>
      <c r="H16" s="196"/>
      <c r="I16" s="136"/>
      <c r="J16" s="69"/>
      <c r="K16" s="46"/>
      <c r="L16" s="46"/>
      <c r="M16" s="46"/>
      <c r="N16" s="46"/>
      <c r="O16" s="46"/>
      <c r="P16" s="46"/>
      <c r="Q16" s="46"/>
      <c r="R16" s="46"/>
      <c r="S16" s="46"/>
      <c r="T16" s="46"/>
      <c r="U16" s="46"/>
      <c r="V16" s="46"/>
      <c r="W16" s="46"/>
      <c r="X16" s="46"/>
      <c r="Y16" s="46"/>
      <c r="Z16" s="46"/>
      <c r="AA16" s="97">
        <v>15</v>
      </c>
      <c r="AB16" s="98" t="s">
        <v>312</v>
      </c>
      <c r="AC16" s="99">
        <v>9897899.319999998</v>
      </c>
      <c r="AD16" s="99">
        <v>4597.4942</v>
      </c>
      <c r="AE16" s="99">
        <v>2593291.16</v>
      </c>
      <c r="AF16" s="99">
        <v>1204.5628</v>
      </c>
      <c r="AG16" s="99">
        <v>4768090.88</v>
      </c>
      <c r="AH16" s="99">
        <v>2214.7397</v>
      </c>
      <c r="AI16" s="99">
        <v>19175210.78</v>
      </c>
      <c r="AJ16" s="99">
        <v>8906.7304</v>
      </c>
      <c r="AK16" s="145">
        <f>VLOOKUP(AA16,'FY 2006 TABLE 15'!$A$11:$M$148,6,FALSE)-AC16</f>
        <v>752343.5700000003</v>
      </c>
      <c r="AL16" s="145">
        <f>VLOOKUP(AA16,'FY 2006 TABLE 15'!$A$11:$M$148,7,FALSE)-AD16</f>
        <v>439.5057999999999</v>
      </c>
      <c r="AM16" s="145">
        <f>VLOOKUP(AA16,'FY 2006 TABLE 15'!$A$11:$M$148,10,FALSE)-AE16</f>
        <v>-373537.48</v>
      </c>
      <c r="AN16" s="145">
        <f>VLOOKUP(AA16,'FY 2006 TABLE 15'!$A$11:$M$148,11,FALSE)-AF16</f>
        <v>-154.56279999999992</v>
      </c>
      <c r="AO16" s="145">
        <f>VLOOKUP(AA16,'FY 2006 TABLE 15'!$A$11:$M$148,4,FALSE)-AG16</f>
        <v>-681823.5699999998</v>
      </c>
      <c r="AP16" s="145">
        <f>VLOOKUP(AA16,'FY 2006 TABLE 15'!$A$11:$M$148,5,FALSE)-AH16</f>
        <v>-281.7397000000001</v>
      </c>
      <c r="AQ16" s="145">
        <f>VLOOKUP(AA16,'FY 2006 TABLE 15'!$A$11:$M$148,12,FALSE)-AI16</f>
        <v>-123987.3200000003</v>
      </c>
      <c r="AR16" s="146">
        <f>VLOOKUP(AA16,'FY 2006 TABLE 15'!$A$11:$M$148,13,FALSE)-AJ16</f>
        <v>104.26959999999963</v>
      </c>
    </row>
    <row r="17" spans="1:44" ht="6.75" customHeight="1">
      <c r="A17" s="197"/>
      <c r="B17" s="49"/>
      <c r="C17" s="49"/>
      <c r="D17" s="49"/>
      <c r="E17" s="49"/>
      <c r="F17" s="55"/>
      <c r="G17" s="49"/>
      <c r="H17" s="196"/>
      <c r="I17" s="136"/>
      <c r="J17" s="69"/>
      <c r="K17" s="46"/>
      <c r="L17" s="46"/>
      <c r="M17" s="46"/>
      <c r="N17" s="46"/>
      <c r="O17" s="46"/>
      <c r="P17" s="46"/>
      <c r="Q17" s="46"/>
      <c r="R17" s="46"/>
      <c r="S17" s="46"/>
      <c r="T17" s="46"/>
      <c r="U17" s="46"/>
      <c r="V17" s="46"/>
      <c r="W17" s="46"/>
      <c r="X17" s="46"/>
      <c r="Y17" s="46"/>
      <c r="Z17" s="46"/>
      <c r="AA17" s="97">
        <v>16</v>
      </c>
      <c r="AB17" s="98" t="s">
        <v>313</v>
      </c>
      <c r="AC17" s="99">
        <v>34246807.35000001</v>
      </c>
      <c r="AD17" s="99">
        <v>3950.1949</v>
      </c>
      <c r="AE17" s="99">
        <v>4817776.24</v>
      </c>
      <c r="AF17" s="99">
        <v>555.706</v>
      </c>
      <c r="AG17" s="99">
        <v>19114015.049999982</v>
      </c>
      <c r="AH17" s="99">
        <v>2204.7043</v>
      </c>
      <c r="AI17" s="99">
        <v>65448764.15999999</v>
      </c>
      <c r="AJ17" s="99">
        <v>7549.1818</v>
      </c>
      <c r="AK17" s="145">
        <f>VLOOKUP(AA17,'FY 2006 TABLE 15'!$A$11:$M$148,6,FALSE)-AC17</f>
        <v>1126735.5899999812</v>
      </c>
      <c r="AL17" s="145">
        <f>VLOOKUP(AA17,'FY 2006 TABLE 15'!$A$11:$M$148,7,FALSE)-AD17</f>
        <v>119.80510000000004</v>
      </c>
      <c r="AM17" s="145">
        <f>VLOOKUP(AA17,'FY 2006 TABLE 15'!$A$11:$M$148,10,FALSE)-AE17</f>
        <v>1109104.12</v>
      </c>
      <c r="AN17" s="145">
        <f>VLOOKUP(AA17,'FY 2006 TABLE 15'!$A$11:$M$148,11,FALSE)-AF17</f>
        <v>126.29399999999998</v>
      </c>
      <c r="AO17" s="145">
        <f>VLOOKUP(AA17,'FY 2006 TABLE 15'!$A$11:$M$148,4,FALSE)-AG17</f>
        <v>1557313.4000000358</v>
      </c>
      <c r="AP17" s="145">
        <f>VLOOKUP(AA17,'FY 2006 TABLE 15'!$A$11:$M$148,5,FALSE)-AH17</f>
        <v>174.29570000000012</v>
      </c>
      <c r="AQ17" s="145">
        <f>VLOOKUP(AA17,'FY 2006 TABLE 15'!$A$11:$M$148,12,FALSE)-AI17</f>
        <v>4493710.470000021</v>
      </c>
      <c r="AR17" s="146">
        <f>VLOOKUP(AA17,'FY 2006 TABLE 15'!$A$11:$M$148,13,FALSE)-AJ17</f>
        <v>498.8181999999997</v>
      </c>
    </row>
    <row r="18" spans="1:44" ht="15">
      <c r="A18" s="191" t="s">
        <v>3</v>
      </c>
      <c r="B18" s="49"/>
      <c r="C18" s="49"/>
      <c r="D18" s="49"/>
      <c r="E18" s="49"/>
      <c r="F18" s="26" t="e">
        <f>VLOOKUP($A$5,'Source Data'!A2:P137,4,FALSE)</f>
        <v>#N/A</v>
      </c>
      <c r="G18" s="49"/>
      <c r="H18" s="196"/>
      <c r="I18" s="136"/>
      <c r="J18" s="69"/>
      <c r="K18" s="46"/>
      <c r="L18" s="46"/>
      <c r="M18" s="46"/>
      <c r="N18" s="46"/>
      <c r="O18" s="46"/>
      <c r="P18" s="46"/>
      <c r="Q18" s="46"/>
      <c r="R18" s="46"/>
      <c r="S18" s="46"/>
      <c r="T18" s="46"/>
      <c r="U18" s="46"/>
      <c r="V18" s="46"/>
      <c r="W18" s="46"/>
      <c r="X18" s="46"/>
      <c r="Y18" s="46"/>
      <c r="Z18" s="46"/>
      <c r="AA18" s="97">
        <v>17</v>
      </c>
      <c r="AB18" s="98" t="s">
        <v>314</v>
      </c>
      <c r="AC18" s="99">
        <v>15496348.52</v>
      </c>
      <c r="AD18" s="99">
        <v>4104.6777</v>
      </c>
      <c r="AE18" s="99">
        <v>4090930.03</v>
      </c>
      <c r="AF18" s="99">
        <v>1083.6068</v>
      </c>
      <c r="AG18" s="99">
        <v>7532445.62</v>
      </c>
      <c r="AH18" s="99">
        <v>1995.1966</v>
      </c>
      <c r="AI18" s="99">
        <v>30024117.93</v>
      </c>
      <c r="AJ18" s="99">
        <v>7952.7978</v>
      </c>
      <c r="AK18" s="145">
        <f>VLOOKUP(AA18,'FY 2006 TABLE 15'!$A$11:$M$148,6,FALSE)-AC18</f>
        <v>222659.1000000015</v>
      </c>
      <c r="AL18" s="145">
        <f>VLOOKUP(AA18,'FY 2006 TABLE 15'!$A$11:$M$148,7,FALSE)-AD18</f>
        <v>-85.67770000000019</v>
      </c>
      <c r="AM18" s="145">
        <f>VLOOKUP(AA18,'FY 2006 TABLE 15'!$A$11:$M$148,10,FALSE)-AE18</f>
        <v>-429028.2899999996</v>
      </c>
      <c r="AN18" s="145">
        <f>VLOOKUP(AA18,'FY 2006 TABLE 15'!$A$11:$M$148,11,FALSE)-AF18</f>
        <v>-147.60680000000002</v>
      </c>
      <c r="AO18" s="145">
        <f>VLOOKUP(AA18,'FY 2006 TABLE 15'!$A$11:$M$148,4,FALSE)-AG18</f>
        <v>1664469.620000002</v>
      </c>
      <c r="AP18" s="145">
        <f>VLOOKUP(AA18,'FY 2006 TABLE 15'!$A$11:$M$148,5,FALSE)-AH18</f>
        <v>355.8034</v>
      </c>
      <c r="AQ18" s="145">
        <f>VLOOKUP(AA18,'FY 2006 TABLE 15'!$A$11:$M$148,12,FALSE)-AI18</f>
        <v>2408676.3900000006</v>
      </c>
      <c r="AR18" s="146">
        <f>VLOOKUP(AA18,'FY 2006 TABLE 15'!$A$11:$M$148,13,FALSE)-AJ18</f>
        <v>338.2021999999997</v>
      </c>
    </row>
    <row r="19" spans="1:44" ht="4.5" customHeight="1">
      <c r="A19" s="197"/>
      <c r="B19" s="49"/>
      <c r="C19" s="49"/>
      <c r="D19" s="49"/>
      <c r="E19" s="49"/>
      <c r="F19" s="55"/>
      <c r="G19" s="49"/>
      <c r="H19" s="196"/>
      <c r="I19" s="136"/>
      <c r="J19" s="69"/>
      <c r="K19" s="46"/>
      <c r="L19" s="46"/>
      <c r="M19" s="46"/>
      <c r="N19" s="46"/>
      <c r="O19" s="46"/>
      <c r="P19" s="46"/>
      <c r="Q19" s="46"/>
      <c r="R19" s="46"/>
      <c r="S19" s="46"/>
      <c r="T19" s="46"/>
      <c r="U19" s="46"/>
      <c r="V19" s="46"/>
      <c r="W19" s="46"/>
      <c r="X19" s="46"/>
      <c r="Y19" s="46"/>
      <c r="Z19" s="46"/>
      <c r="AA19" s="97">
        <v>18</v>
      </c>
      <c r="AB19" s="98" t="s">
        <v>315</v>
      </c>
      <c r="AC19" s="99">
        <v>16115097.01</v>
      </c>
      <c r="AD19" s="99">
        <v>4014.4327</v>
      </c>
      <c r="AE19" s="99">
        <v>5050361.98</v>
      </c>
      <c r="AF19" s="99">
        <v>1258.0959</v>
      </c>
      <c r="AG19" s="99">
        <v>8594474.760000043</v>
      </c>
      <c r="AH19" s="99">
        <v>2140.9701</v>
      </c>
      <c r="AI19" s="99">
        <v>33189752.41000004</v>
      </c>
      <c r="AJ19" s="99">
        <v>8267.901</v>
      </c>
      <c r="AK19" s="145">
        <f>VLOOKUP(AA19,'FY 2006 TABLE 15'!$A$11:$M$148,6,FALSE)-AC19</f>
        <v>295027.62000000104</v>
      </c>
      <c r="AL19" s="145">
        <f>VLOOKUP(AA19,'FY 2006 TABLE 15'!$A$11:$M$148,7,FALSE)-AD19</f>
        <v>68.56730000000016</v>
      </c>
      <c r="AM19" s="145">
        <f>VLOOKUP(AA19,'FY 2006 TABLE 15'!$A$11:$M$148,10,FALSE)-AE19</f>
        <v>2640.399999999441</v>
      </c>
      <c r="AN19" s="145">
        <f>VLOOKUP(AA19,'FY 2006 TABLE 15'!$A$11:$M$148,11,FALSE)-AF19</f>
        <v>-1.0959000000000287</v>
      </c>
      <c r="AO19" s="145">
        <f>VLOOKUP(AA19,'FY 2006 TABLE 15'!$A$11:$M$148,4,FALSE)-AG19</f>
        <v>-133126.55000004917</v>
      </c>
      <c r="AP19" s="145">
        <f>VLOOKUP(AA19,'FY 2006 TABLE 15'!$A$11:$M$148,5,FALSE)-AH19</f>
        <v>-35.9701</v>
      </c>
      <c r="AQ19" s="145">
        <f>VLOOKUP(AA19,'FY 2006 TABLE 15'!$A$11:$M$148,12,FALSE)-AI19</f>
        <v>430269.4699999541</v>
      </c>
      <c r="AR19" s="146">
        <f>VLOOKUP(AA19,'FY 2006 TABLE 15'!$A$11:$M$148,13,FALSE)-AJ19</f>
        <v>97.09900000000016</v>
      </c>
    </row>
    <row r="20" spans="1:44" ht="16.5" customHeight="1">
      <c r="A20" s="198" t="s">
        <v>621</v>
      </c>
      <c r="B20" s="49"/>
      <c r="C20" s="49"/>
      <c r="D20" s="49"/>
      <c r="E20" s="49"/>
      <c r="F20" s="55"/>
      <c r="G20" s="49"/>
      <c r="H20" s="196"/>
      <c r="I20" s="136"/>
      <c r="J20" s="69"/>
      <c r="K20" s="46"/>
      <c r="L20" s="46"/>
      <c r="M20" s="46"/>
      <c r="N20" s="46"/>
      <c r="O20" s="46"/>
      <c r="P20" s="46"/>
      <c r="Q20" s="46"/>
      <c r="R20" s="46"/>
      <c r="S20" s="46"/>
      <c r="T20" s="46"/>
      <c r="U20" s="46"/>
      <c r="V20" s="46"/>
      <c r="W20" s="46"/>
      <c r="X20" s="46"/>
      <c r="Y20" s="46"/>
      <c r="Z20" s="46"/>
      <c r="AA20" s="97"/>
      <c r="AB20" s="98"/>
      <c r="AC20" s="99"/>
      <c r="AD20" s="99"/>
      <c r="AE20" s="99"/>
      <c r="AF20" s="99"/>
      <c r="AG20" s="99"/>
      <c r="AH20" s="99"/>
      <c r="AI20" s="99"/>
      <c r="AJ20" s="99"/>
      <c r="AK20" s="145"/>
      <c r="AL20" s="145"/>
      <c r="AM20" s="145"/>
      <c r="AN20" s="145"/>
      <c r="AO20" s="145"/>
      <c r="AP20" s="145"/>
      <c r="AQ20" s="145"/>
      <c r="AR20" s="146"/>
    </row>
    <row r="21" spans="1:44" ht="16.5" customHeight="1">
      <c r="A21" s="198" t="s">
        <v>642</v>
      </c>
      <c r="B21" s="181"/>
      <c r="C21" s="181"/>
      <c r="D21" s="181"/>
      <c r="E21" s="174"/>
      <c r="F21" s="26" t="e">
        <f>VLOOKUP($A$5,'Source Data'!A2:P137,5,FALSE)</f>
        <v>#N/A</v>
      </c>
      <c r="G21" s="49"/>
      <c r="H21" s="196"/>
      <c r="I21" s="136"/>
      <c r="J21" s="69"/>
      <c r="K21" s="46"/>
      <c r="L21" s="46"/>
      <c r="M21" s="46"/>
      <c r="N21" s="46"/>
      <c r="O21" s="46"/>
      <c r="P21" s="46"/>
      <c r="Q21" s="46"/>
      <c r="R21" s="46"/>
      <c r="S21" s="46"/>
      <c r="T21" s="46"/>
      <c r="U21" s="46"/>
      <c r="V21" s="46"/>
      <c r="W21" s="46"/>
      <c r="X21" s="46"/>
      <c r="Y21" s="46"/>
      <c r="Z21" s="46"/>
      <c r="AA21" s="97">
        <v>19</v>
      </c>
      <c r="AB21" s="98" t="s">
        <v>316</v>
      </c>
      <c r="AC21" s="99">
        <v>3730333.41</v>
      </c>
      <c r="AD21" s="99">
        <v>4355.9833</v>
      </c>
      <c r="AE21" s="99">
        <v>854257.51</v>
      </c>
      <c r="AF21" s="99">
        <v>997.5332</v>
      </c>
      <c r="AG21" s="99">
        <v>5645448.040000001</v>
      </c>
      <c r="AH21" s="99">
        <v>6592.3001</v>
      </c>
      <c r="AI21" s="99">
        <v>11022102.9</v>
      </c>
      <c r="AJ21" s="99">
        <v>12870.7252</v>
      </c>
      <c r="AK21" s="145">
        <f>VLOOKUP(AA21,'FY 2006 TABLE 15'!$A$11:$M$148,6,FALSE)-AC21</f>
        <v>-112142.68999999994</v>
      </c>
      <c r="AL21" s="145">
        <f>VLOOKUP(AA21,'FY 2006 TABLE 15'!$A$11:$M$148,7,FALSE)-AD21</f>
        <v>-169.98329999999987</v>
      </c>
      <c r="AM21" s="145">
        <f>VLOOKUP(AA21,'FY 2006 TABLE 15'!$A$11:$M$148,10,FALSE)-AE21</f>
        <v>174713.74</v>
      </c>
      <c r="AN21" s="145">
        <f>VLOOKUP(AA21,'FY 2006 TABLE 15'!$A$11:$M$148,11,FALSE)-AF21</f>
        <v>193.46680000000003</v>
      </c>
      <c r="AO21" s="145">
        <f>VLOOKUP(AA21,'FY 2006 TABLE 15'!$A$11:$M$148,4,FALSE)-AG21</f>
        <v>97415.39999999851</v>
      </c>
      <c r="AP21" s="145">
        <f>VLOOKUP(AA21,'FY 2006 TABLE 15'!$A$11:$M$148,5,FALSE)-AH21</f>
        <v>52.699899999999616</v>
      </c>
      <c r="AQ21" s="145">
        <f>VLOOKUP(AA21,'FY 2006 TABLE 15'!$A$11:$M$148,12,FALSE)-AI21</f>
        <v>166077.70999999903</v>
      </c>
      <c r="AR21" s="146">
        <f>VLOOKUP(AA21,'FY 2006 TABLE 15'!$A$11:$M$148,13,FALSE)-AJ21</f>
        <v>74.27479999999923</v>
      </c>
    </row>
    <row r="22" spans="1:44" ht="6.75" customHeight="1">
      <c r="A22" s="182"/>
      <c r="B22" s="49"/>
      <c r="C22" s="49"/>
      <c r="D22" s="49"/>
      <c r="E22" s="49"/>
      <c r="F22" s="55"/>
      <c r="G22" s="49"/>
      <c r="H22" s="196"/>
      <c r="I22" s="136"/>
      <c r="J22" s="139"/>
      <c r="K22" s="46"/>
      <c r="L22" s="46"/>
      <c r="M22" s="46"/>
      <c r="N22" s="46"/>
      <c r="O22" s="46"/>
      <c r="P22" s="46"/>
      <c r="Q22" s="46"/>
      <c r="R22" s="46"/>
      <c r="S22" s="46"/>
      <c r="T22" s="46"/>
      <c r="U22" s="46"/>
      <c r="V22" s="46"/>
      <c r="W22" s="46"/>
      <c r="X22" s="46"/>
      <c r="Y22" s="46"/>
      <c r="Z22" s="46"/>
      <c r="AA22" s="97">
        <v>20</v>
      </c>
      <c r="AB22" s="98" t="s">
        <v>317</v>
      </c>
      <c r="AC22" s="99">
        <v>10754403.7</v>
      </c>
      <c r="AD22" s="99">
        <v>4921.1806</v>
      </c>
      <c r="AE22" s="99">
        <v>1930149.18</v>
      </c>
      <c r="AF22" s="99">
        <v>883.2301</v>
      </c>
      <c r="AG22" s="99">
        <v>3385258.2300000098</v>
      </c>
      <c r="AH22" s="99">
        <v>1549.0833</v>
      </c>
      <c r="AI22" s="99">
        <v>17751448.21000001</v>
      </c>
      <c r="AJ22" s="99">
        <v>8123.0058</v>
      </c>
      <c r="AK22" s="145">
        <f>VLOOKUP(AA22,'FY 2006 TABLE 15'!$A$11:$M$148,6,FALSE)-AC22</f>
        <v>568939.7200000007</v>
      </c>
      <c r="AL22" s="145">
        <f>VLOOKUP(AA22,'FY 2006 TABLE 15'!$A$11:$M$148,7,FALSE)-AD22</f>
        <v>192.81940000000031</v>
      </c>
      <c r="AM22" s="145">
        <f>VLOOKUP(AA22,'FY 2006 TABLE 15'!$A$11:$M$148,10,FALSE)-AE22</f>
        <v>120150.92000000016</v>
      </c>
      <c r="AN22" s="145">
        <f>VLOOKUP(AA22,'FY 2006 TABLE 15'!$A$11:$M$148,11,FALSE)-AF22</f>
        <v>42.76990000000001</v>
      </c>
      <c r="AO22" s="145">
        <f>VLOOKUP(AA22,'FY 2006 TABLE 15'!$A$11:$M$148,4,FALSE)-AG22</f>
        <v>125993.24999999022</v>
      </c>
      <c r="AP22" s="145">
        <f>VLOOKUP(AA22,'FY 2006 TABLE 15'!$A$11:$M$148,5,FALSE)-AH22</f>
        <v>36.91669999999999</v>
      </c>
      <c r="AQ22" s="145">
        <f>VLOOKUP(AA22,'FY 2006 TABLE 15'!$A$11:$M$148,12,FALSE)-AI22</f>
        <v>925465.9099999927</v>
      </c>
      <c r="AR22" s="146">
        <f>VLOOKUP(AA22,'FY 2006 TABLE 15'!$A$11:$M$148,13,FALSE)-AJ22</f>
        <v>311.9942000000001</v>
      </c>
    </row>
    <row r="23" spans="1:44" ht="15">
      <c r="A23" s="193" t="s">
        <v>4</v>
      </c>
      <c r="B23" s="49"/>
      <c r="C23" s="49"/>
      <c r="D23" s="49"/>
      <c r="E23" s="49"/>
      <c r="F23" s="6" t="e">
        <f>F14+F16-F18-F21</f>
        <v>#N/A</v>
      </c>
      <c r="G23" s="49"/>
      <c r="H23" s="196"/>
      <c r="I23" s="136"/>
      <c r="J23" s="69"/>
      <c r="K23" s="46"/>
      <c r="L23" s="46"/>
      <c r="M23" s="46"/>
      <c r="N23" s="46"/>
      <c r="O23" s="46"/>
      <c r="P23" s="46"/>
      <c r="Q23" s="46"/>
      <c r="R23" s="46"/>
      <c r="S23" s="46"/>
      <c r="T23" s="46"/>
      <c r="U23" s="46"/>
      <c r="V23" s="46"/>
      <c r="W23" s="46"/>
      <c r="X23" s="46"/>
      <c r="Y23" s="46"/>
      <c r="Z23" s="46"/>
      <c r="AA23" s="97">
        <v>21</v>
      </c>
      <c r="AB23" s="98" t="s">
        <v>318</v>
      </c>
      <c r="AC23" s="99">
        <v>177373310.61999997</v>
      </c>
      <c r="AD23" s="99">
        <v>3193.7489</v>
      </c>
      <c r="AE23" s="99">
        <v>21469914.270000003</v>
      </c>
      <c r="AF23" s="99">
        <v>386.5831</v>
      </c>
      <c r="AG23" s="99">
        <v>173639667.54999995</v>
      </c>
      <c r="AH23" s="99">
        <v>3126.5217</v>
      </c>
      <c r="AI23" s="99">
        <v>414701964.06999993</v>
      </c>
      <c r="AJ23" s="99">
        <v>7467.042</v>
      </c>
      <c r="AK23" s="145">
        <f>VLOOKUP(AA23,'FY 2006 TABLE 15'!$A$11:$M$148,6,FALSE)-AC23</f>
        <v>9943058.420000017</v>
      </c>
      <c r="AL23" s="145">
        <f>VLOOKUP(AA23,'FY 2006 TABLE 15'!$A$11:$M$148,7,FALSE)-AD23</f>
        <v>110.25109999999995</v>
      </c>
      <c r="AM23" s="145">
        <f>VLOOKUP(AA23,'FY 2006 TABLE 15'!$A$11:$M$148,10,FALSE)-AE23</f>
        <v>1320831.7499999925</v>
      </c>
      <c r="AN23" s="145">
        <f>VLOOKUP(AA23,'FY 2006 TABLE 15'!$A$11:$M$148,11,FALSE)-AF23</f>
        <v>15.416899999999998</v>
      </c>
      <c r="AO23" s="145">
        <f>VLOOKUP(AA23,'FY 2006 TABLE 15'!$A$11:$M$148,4,FALSE)-AG23</f>
        <v>14736090.01000011</v>
      </c>
      <c r="AP23" s="145">
        <f>VLOOKUP(AA23,'FY 2006 TABLE 15'!$A$11:$M$148,5,FALSE)-AH23</f>
        <v>196.47830000000022</v>
      </c>
      <c r="AQ23" s="145">
        <f>VLOOKUP(AA23,'FY 2006 TABLE 15'!$A$11:$M$148,12,FALSE)-AI23</f>
        <v>30824256.100000083</v>
      </c>
      <c r="AR23" s="146">
        <f>VLOOKUP(AA23,'FY 2006 TABLE 15'!$A$11:$M$148,13,FALSE)-AJ23</f>
        <v>390.95799999999963</v>
      </c>
    </row>
    <row r="24" spans="1:44" ht="6.75" customHeight="1">
      <c r="A24" s="182"/>
      <c r="B24" s="49"/>
      <c r="C24" s="49"/>
      <c r="D24" s="49"/>
      <c r="E24" s="55"/>
      <c r="F24" s="49"/>
      <c r="G24" s="49"/>
      <c r="H24" s="188"/>
      <c r="I24" s="136"/>
      <c r="J24" s="69"/>
      <c r="K24" s="46"/>
      <c r="L24" s="46"/>
      <c r="M24" s="46"/>
      <c r="N24" s="46"/>
      <c r="O24" s="46"/>
      <c r="P24" s="46"/>
      <c r="Q24" s="46"/>
      <c r="R24" s="46"/>
      <c r="S24" s="46"/>
      <c r="T24" s="46"/>
      <c r="U24" s="46"/>
      <c r="V24" s="46"/>
      <c r="W24" s="46"/>
      <c r="X24" s="46"/>
      <c r="Y24" s="46"/>
      <c r="Z24" s="46"/>
      <c r="AA24" s="97">
        <v>22</v>
      </c>
      <c r="AB24" s="98" t="s">
        <v>319</v>
      </c>
      <c r="AC24" s="99">
        <v>5193510.42</v>
      </c>
      <c r="AD24" s="99">
        <v>2441.7872</v>
      </c>
      <c r="AE24" s="99">
        <v>931204.31</v>
      </c>
      <c r="AF24" s="99">
        <v>437.8162</v>
      </c>
      <c r="AG24" s="99">
        <v>9997868.880000006</v>
      </c>
      <c r="AH24" s="99">
        <v>4700.6102</v>
      </c>
      <c r="AI24" s="99">
        <v>17820964.970000006</v>
      </c>
      <c r="AJ24" s="99">
        <v>8378.7266</v>
      </c>
      <c r="AK24" s="145">
        <f>VLOOKUP(AA24,'FY 2006 TABLE 15'!$A$11:$M$148,6,FALSE)-AC24</f>
        <v>237350.36000000034</v>
      </c>
      <c r="AL24" s="145">
        <f>VLOOKUP(AA24,'FY 2006 TABLE 15'!$A$11:$M$148,7,FALSE)-AD24</f>
        <v>92.21279999999979</v>
      </c>
      <c r="AM24" s="145">
        <f>VLOOKUP(AA24,'FY 2006 TABLE 15'!$A$11:$M$148,10,FALSE)-AE24</f>
        <v>-94534.2400000001</v>
      </c>
      <c r="AN24" s="145">
        <f>VLOOKUP(AA24,'FY 2006 TABLE 15'!$A$11:$M$148,11,FALSE)-AF24</f>
        <v>-47.81619999999998</v>
      </c>
      <c r="AO24" s="145">
        <f>VLOOKUP(AA24,'FY 2006 TABLE 15'!$A$11:$M$148,4,FALSE)-AG24</f>
        <v>658362.6299999915</v>
      </c>
      <c r="AP24" s="145">
        <f>VLOOKUP(AA24,'FY 2006 TABLE 15'!$A$11:$M$148,5,FALSE)-AH24</f>
        <v>271.3897999999999</v>
      </c>
      <c r="AQ24" s="145">
        <f>VLOOKUP(AA24,'FY 2006 TABLE 15'!$A$11:$M$148,12,FALSE)-AI24</f>
        <v>993169.5899999924</v>
      </c>
      <c r="AR24" s="146">
        <f>VLOOKUP(AA24,'FY 2006 TABLE 15'!$A$11:$M$148,13,FALSE)-AJ24</f>
        <v>399.27340000000004</v>
      </c>
    </row>
    <row r="25" spans="1:44" ht="15.75">
      <c r="A25" s="199" t="s">
        <v>5</v>
      </c>
      <c r="B25" s="57"/>
      <c r="C25" s="49"/>
      <c r="D25" s="49"/>
      <c r="E25" s="55"/>
      <c r="F25" s="49"/>
      <c r="G25" s="49"/>
      <c r="H25" s="200" t="e">
        <f>(F23/$F$51)</f>
        <v>#N/A</v>
      </c>
      <c r="I25" s="136" t="e">
        <f>VLOOKUP($A$5,'FY 2006 TABLE 15'!A11:M148,7,FALSE)</f>
        <v>#N/A</v>
      </c>
      <c r="J25" s="69" t="e">
        <f>IF(H25=I25,"OK","???")</f>
        <v>#N/A</v>
      </c>
      <c r="K25" s="46"/>
      <c r="L25" s="46"/>
      <c r="M25" s="46"/>
      <c r="N25" s="46"/>
      <c r="O25" s="46"/>
      <c r="P25" s="46"/>
      <c r="Q25" s="46"/>
      <c r="R25" s="46"/>
      <c r="S25" s="46"/>
      <c r="T25" s="46"/>
      <c r="U25" s="46"/>
      <c r="V25" s="46"/>
      <c r="W25" s="46"/>
      <c r="X25" s="46"/>
      <c r="Y25" s="46"/>
      <c r="Z25" s="46"/>
      <c r="AA25" s="97">
        <v>23</v>
      </c>
      <c r="AB25" s="98" t="s">
        <v>320</v>
      </c>
      <c r="AC25" s="99">
        <v>2749165.46</v>
      </c>
      <c r="AD25" s="99">
        <v>4043.3066</v>
      </c>
      <c r="AE25" s="99">
        <v>512968.44</v>
      </c>
      <c r="AF25" s="99">
        <v>754.443</v>
      </c>
      <c r="AG25" s="99">
        <v>1853713.12</v>
      </c>
      <c r="AH25" s="99">
        <v>2726.3294</v>
      </c>
      <c r="AI25" s="99">
        <v>5792383.6000000015</v>
      </c>
      <c r="AJ25" s="99">
        <v>8519.0881</v>
      </c>
      <c r="AK25" s="145">
        <f>VLOOKUP(AA25,'FY 2006 TABLE 15'!$A$11:$M$148,6,FALSE)-AC25</f>
        <v>257069.01000000024</v>
      </c>
      <c r="AL25" s="145">
        <f>VLOOKUP(AA25,'FY 2006 TABLE 15'!$A$11:$M$148,7,FALSE)-AD25</f>
        <v>153.6934000000001</v>
      </c>
      <c r="AM25" s="145">
        <f>VLOOKUP(AA25,'FY 2006 TABLE 15'!$A$11:$M$148,10,FALSE)-AE25</f>
        <v>27976.850000000035</v>
      </c>
      <c r="AN25" s="145">
        <f>VLOOKUP(AA25,'FY 2006 TABLE 15'!$A$11:$M$148,11,FALSE)-AF25</f>
        <v>0.5570000000000164</v>
      </c>
      <c r="AO25" s="145">
        <f>VLOOKUP(AA25,'FY 2006 TABLE 15'!$A$11:$M$148,4,FALSE)-AG25</f>
        <v>-301397.06000000006</v>
      </c>
      <c r="AP25" s="145">
        <f>VLOOKUP(AA25,'FY 2006 TABLE 15'!$A$11:$M$148,5,FALSE)-AH25</f>
        <v>-559.3294000000001</v>
      </c>
      <c r="AQ25" s="145">
        <f>VLOOKUP(AA25,'FY 2006 TABLE 15'!$A$11:$M$148,12,FALSE)-AI25</f>
        <v>24411.11999999825</v>
      </c>
      <c r="AR25" s="146">
        <f>VLOOKUP(AA25,'FY 2006 TABLE 15'!$A$11:$M$148,13,FALSE)-AJ25</f>
        <v>-398.08810000000085</v>
      </c>
    </row>
    <row r="26" spans="1:44" ht="21.75" customHeight="1">
      <c r="A26" s="182"/>
      <c r="B26" s="49"/>
      <c r="C26" s="49"/>
      <c r="D26" s="49"/>
      <c r="E26" s="55"/>
      <c r="F26" s="49"/>
      <c r="G26" s="49"/>
      <c r="H26" s="185"/>
      <c r="I26" s="136"/>
      <c r="J26" s="69"/>
      <c r="K26" s="46"/>
      <c r="L26" s="46"/>
      <c r="M26" s="46"/>
      <c r="N26" s="46"/>
      <c r="O26" s="46"/>
      <c r="P26" s="46"/>
      <c r="Q26" s="46"/>
      <c r="R26" s="46"/>
      <c r="S26" s="46"/>
      <c r="T26" s="46"/>
      <c r="U26" s="46"/>
      <c r="V26" s="46"/>
      <c r="W26" s="46"/>
      <c r="X26" s="46"/>
      <c r="Y26" s="46"/>
      <c r="Z26" s="46"/>
      <c r="AA26" s="97">
        <v>24</v>
      </c>
      <c r="AB26" s="98" t="s">
        <v>321</v>
      </c>
      <c r="AC26" s="99">
        <v>20582318.740000002</v>
      </c>
      <c r="AD26" s="99">
        <v>3203.4737</v>
      </c>
      <c r="AE26" s="99">
        <v>3959930.34</v>
      </c>
      <c r="AF26" s="99">
        <v>616.3316</v>
      </c>
      <c r="AG26" s="99">
        <v>20566040.040000044</v>
      </c>
      <c r="AH26" s="99">
        <v>3200.9401</v>
      </c>
      <c r="AI26" s="99">
        <v>50236381.000000045</v>
      </c>
      <c r="AJ26" s="99">
        <v>7818.892</v>
      </c>
      <c r="AK26" s="145">
        <f>VLOOKUP(AA26,'FY 2006 TABLE 15'!$A$11:$M$148,6,FALSE)-AC26</f>
        <v>2474346.0799999908</v>
      </c>
      <c r="AL26" s="145">
        <f>VLOOKUP(AA26,'FY 2006 TABLE 15'!$A$11:$M$148,7,FALSE)-AD26</f>
        <v>139.5263</v>
      </c>
      <c r="AM26" s="145">
        <f>VLOOKUP(AA26,'FY 2006 TABLE 15'!$A$11:$M$148,10,FALSE)-AE26</f>
        <v>-43046.89999999991</v>
      </c>
      <c r="AN26" s="145">
        <f>VLOOKUP(AA26,'FY 2006 TABLE 15'!$A$11:$M$148,11,FALSE)-AF26</f>
        <v>-48.33159999999998</v>
      </c>
      <c r="AO26" s="145">
        <f>VLOOKUP(AA26,'FY 2006 TABLE 15'!$A$11:$M$148,4,FALSE)-AG26</f>
        <v>4422103.999999959</v>
      </c>
      <c r="AP26" s="145">
        <f>VLOOKUP(AA26,'FY 2006 TABLE 15'!$A$11:$M$148,5,FALSE)-AH26</f>
        <v>422.0599000000002</v>
      </c>
      <c r="AQ26" s="145">
        <f>VLOOKUP(AA26,'FY 2006 TABLE 15'!$A$11:$M$148,12,FALSE)-AI26</f>
        <v>7444406.5799999535</v>
      </c>
      <c r="AR26" s="146">
        <f>VLOOKUP(AA26,'FY 2006 TABLE 15'!$A$11:$M$148,13,FALSE)-AJ26</f>
        <v>544.1080000000002</v>
      </c>
    </row>
    <row r="27" spans="1:44" ht="15">
      <c r="A27" s="238" t="s">
        <v>613</v>
      </c>
      <c r="B27" s="239"/>
      <c r="C27" s="239"/>
      <c r="D27" s="239"/>
      <c r="E27" s="84"/>
      <c r="F27" s="6" t="e">
        <f>VLOOKUP($A$5,'Source Data'!A2:P137,8,FALSE)</f>
        <v>#N/A</v>
      </c>
      <c r="G27" s="49"/>
      <c r="H27" s="185"/>
      <c r="I27" s="136"/>
      <c r="J27" s="69"/>
      <c r="K27" s="46"/>
      <c r="L27" s="46"/>
      <c r="M27" s="46"/>
      <c r="N27" s="46"/>
      <c r="O27" s="46"/>
      <c r="P27" s="46"/>
      <c r="Q27" s="46"/>
      <c r="R27" s="46"/>
      <c r="S27" s="46"/>
      <c r="T27" s="46"/>
      <c r="U27" s="46"/>
      <c r="V27" s="46"/>
      <c r="W27" s="46"/>
      <c r="X27" s="46"/>
      <c r="Y27" s="46"/>
      <c r="Z27" s="46"/>
      <c r="AA27" s="97">
        <v>25</v>
      </c>
      <c r="AB27" s="98" t="s">
        <v>322</v>
      </c>
      <c r="AC27" s="99">
        <v>6082277.15</v>
      </c>
      <c r="AD27" s="99">
        <v>4410.9312</v>
      </c>
      <c r="AE27" s="99">
        <v>2457190.85</v>
      </c>
      <c r="AF27" s="99">
        <v>1781.9806</v>
      </c>
      <c r="AG27" s="99">
        <v>3211753.170000009</v>
      </c>
      <c r="AH27" s="99">
        <v>2329.1971</v>
      </c>
      <c r="AI27" s="99">
        <v>13175691.17000001</v>
      </c>
      <c r="AJ27" s="99">
        <v>9555.1495</v>
      </c>
      <c r="AK27" s="145">
        <f>VLOOKUP(AA27,'FY 2006 TABLE 15'!$A$11:$M$148,6,FALSE)-AC27</f>
        <v>321049.0999999996</v>
      </c>
      <c r="AL27" s="145">
        <f>VLOOKUP(AA27,'FY 2006 TABLE 15'!$A$11:$M$148,7,FALSE)-AD27</f>
        <v>173.0688</v>
      </c>
      <c r="AM27" s="145">
        <f>VLOOKUP(AA27,'FY 2006 TABLE 15'!$A$11:$M$148,10,FALSE)-AE27</f>
        <v>278080.08999999985</v>
      </c>
      <c r="AN27" s="145">
        <f>VLOOKUP(AA27,'FY 2006 TABLE 15'!$A$11:$M$148,11,FALSE)-AF27</f>
        <v>176.0193999999999</v>
      </c>
      <c r="AO27" s="145">
        <f>VLOOKUP(AA27,'FY 2006 TABLE 15'!$A$11:$M$148,4,FALSE)-AG27</f>
        <v>343239.24999999115</v>
      </c>
      <c r="AP27" s="145">
        <f>VLOOKUP(AA27,'FY 2006 TABLE 15'!$A$11:$M$148,5,FALSE)-AH27</f>
        <v>215.80290000000014</v>
      </c>
      <c r="AQ27" s="145">
        <f>VLOOKUP(AA27,'FY 2006 TABLE 15'!$A$11:$M$148,12,FALSE)-AI27</f>
        <v>956357.2399999909</v>
      </c>
      <c r="AR27" s="146">
        <f>VLOOKUP(AA27,'FY 2006 TABLE 15'!$A$11:$M$148,13,FALSE)-AJ27</f>
        <v>561.8505000000005</v>
      </c>
    </row>
    <row r="28" spans="1:44" ht="6.75" customHeight="1">
      <c r="A28" s="182"/>
      <c r="B28" s="49"/>
      <c r="C28" s="49"/>
      <c r="D28" s="49"/>
      <c r="E28" s="55"/>
      <c r="F28" s="49"/>
      <c r="G28" s="49"/>
      <c r="H28" s="185"/>
      <c r="I28" s="136"/>
      <c r="J28" s="69"/>
      <c r="K28" s="46"/>
      <c r="L28" s="46"/>
      <c r="M28" s="46"/>
      <c r="N28" s="46"/>
      <c r="O28" s="46"/>
      <c r="P28" s="46"/>
      <c r="Q28" s="46"/>
      <c r="R28" s="46"/>
      <c r="S28" s="46"/>
      <c r="T28" s="46"/>
      <c r="U28" s="46"/>
      <c r="V28" s="46"/>
      <c r="W28" s="46"/>
      <c r="X28" s="46"/>
      <c r="Y28" s="46"/>
      <c r="Z28" s="46"/>
      <c r="AA28" s="97">
        <v>26</v>
      </c>
      <c r="AB28" s="98" t="s">
        <v>323</v>
      </c>
      <c r="AC28" s="99">
        <v>11604056.3</v>
      </c>
      <c r="AD28" s="99">
        <v>4602.9942</v>
      </c>
      <c r="AE28" s="99">
        <v>2610596.72</v>
      </c>
      <c r="AF28" s="99">
        <v>1035.5484</v>
      </c>
      <c r="AG28" s="99">
        <v>5366929.699999984</v>
      </c>
      <c r="AH28" s="99">
        <v>2128.9061</v>
      </c>
      <c r="AI28" s="99">
        <v>21652782.839999985</v>
      </c>
      <c r="AJ28" s="99">
        <v>8589.034</v>
      </c>
      <c r="AK28" s="145">
        <f>VLOOKUP(AA28,'FY 2006 TABLE 15'!$A$11:$M$148,6,FALSE)-AC28</f>
        <v>116024.46999999881</v>
      </c>
      <c r="AL28" s="145">
        <f>VLOOKUP(AA28,'FY 2006 TABLE 15'!$A$11:$M$148,7,FALSE)-AD28</f>
        <v>113.00579999999991</v>
      </c>
      <c r="AM28" s="145">
        <f>VLOOKUP(AA28,'FY 2006 TABLE 15'!$A$11:$M$148,10,FALSE)-AE28</f>
        <v>376350.1699999999</v>
      </c>
      <c r="AN28" s="145">
        <f>VLOOKUP(AA28,'FY 2006 TABLE 15'!$A$11:$M$148,11,FALSE)-AF28</f>
        <v>166.4516000000001</v>
      </c>
      <c r="AO28" s="145">
        <f>VLOOKUP(AA28,'FY 2006 TABLE 15'!$A$11:$M$148,4,FALSE)-AG28</f>
        <v>891681.3300000168</v>
      </c>
      <c r="AP28" s="145">
        <f>VLOOKUP(AA28,'FY 2006 TABLE 15'!$A$11:$M$148,5,FALSE)-AH28</f>
        <v>390.09389999999985</v>
      </c>
      <c r="AQ28" s="145">
        <f>VLOOKUP(AA28,'FY 2006 TABLE 15'!$A$11:$M$148,12,FALSE)-AI28</f>
        <v>1360786.9700000137</v>
      </c>
      <c r="AR28" s="146">
        <f>VLOOKUP(AA28,'FY 2006 TABLE 15'!$A$11:$M$148,13,FALSE)-AJ28</f>
        <v>671.9660000000003</v>
      </c>
    </row>
    <row r="29" spans="1:44" ht="15.75">
      <c r="A29" s="199" t="s">
        <v>6</v>
      </c>
      <c r="B29" s="57"/>
      <c r="C29" s="49"/>
      <c r="D29" s="49"/>
      <c r="E29" s="55"/>
      <c r="F29" s="49"/>
      <c r="G29" s="49"/>
      <c r="H29" s="200" t="e">
        <f>(F27/$F$51)</f>
        <v>#N/A</v>
      </c>
      <c r="I29" s="136" t="e">
        <f>VLOOKUP($A$5,'FY 2006 TABLE 15'!A11:M148,9,FALSE)</f>
        <v>#N/A</v>
      </c>
      <c r="J29" s="69" t="e">
        <f>IF(H29=I29,"OK","???")</f>
        <v>#N/A</v>
      </c>
      <c r="K29" s="46"/>
      <c r="L29" s="46"/>
      <c r="M29" s="46"/>
      <c r="N29" s="46"/>
      <c r="O29" s="46"/>
      <c r="P29" s="46"/>
      <c r="Q29" s="46"/>
      <c r="R29" s="46"/>
      <c r="S29" s="46"/>
      <c r="T29" s="46"/>
      <c r="U29" s="46"/>
      <c r="V29" s="46"/>
      <c r="W29" s="46"/>
      <c r="X29" s="46"/>
      <c r="Y29" s="46"/>
      <c r="Z29" s="46"/>
      <c r="AA29" s="97">
        <v>27</v>
      </c>
      <c r="AB29" s="98" t="s">
        <v>324</v>
      </c>
      <c r="AC29" s="99">
        <v>17713386.14</v>
      </c>
      <c r="AD29" s="99">
        <v>3946.0064</v>
      </c>
      <c r="AE29" s="99">
        <v>2482538.55</v>
      </c>
      <c r="AF29" s="99">
        <v>553.0345</v>
      </c>
      <c r="AG29" s="99">
        <v>13574911.159999974</v>
      </c>
      <c r="AH29" s="99">
        <v>3024.0794</v>
      </c>
      <c r="AI29" s="99">
        <v>37093999.62999997</v>
      </c>
      <c r="AJ29" s="99">
        <v>8263.4207</v>
      </c>
      <c r="AK29" s="145">
        <f>VLOOKUP(AA29,'FY 2006 TABLE 15'!$A$11:$M$148,6,FALSE)-AC29</f>
        <v>753631.1000000015</v>
      </c>
      <c r="AL29" s="145">
        <f>VLOOKUP(AA29,'FY 2006 TABLE 15'!$A$11:$M$148,7,FALSE)-AD29</f>
        <v>124.99359999999979</v>
      </c>
      <c r="AM29" s="145">
        <f>VLOOKUP(AA29,'FY 2006 TABLE 15'!$A$11:$M$148,10,FALSE)-AE29</f>
        <v>179743.4700000002</v>
      </c>
      <c r="AN29" s="145">
        <f>VLOOKUP(AA29,'FY 2006 TABLE 15'!$A$11:$M$148,11,FALSE)-AF29</f>
        <v>33.96550000000002</v>
      </c>
      <c r="AO29" s="145">
        <f>VLOOKUP(AA29,'FY 2006 TABLE 15'!$A$11:$M$148,4,FALSE)-AG29</f>
        <v>1766443.2400000207</v>
      </c>
      <c r="AP29" s="145">
        <f>VLOOKUP(AA29,'FY 2006 TABLE 15'!$A$11:$M$148,5,FALSE)-AH29</f>
        <v>357.9205999999999</v>
      </c>
      <c r="AQ29" s="145">
        <f>VLOOKUP(AA29,'FY 2006 TABLE 15'!$A$11:$M$148,12,FALSE)-AI29</f>
        <v>3017160.9500000253</v>
      </c>
      <c r="AR29" s="146">
        <f>VLOOKUP(AA29,'FY 2006 TABLE 15'!$A$11:$M$148,13,FALSE)-AJ29</f>
        <v>577.5792999999994</v>
      </c>
    </row>
    <row r="30" spans="1:44" ht="21.75" customHeight="1">
      <c r="A30" s="182"/>
      <c r="B30" s="49"/>
      <c r="C30" s="49"/>
      <c r="D30" s="49"/>
      <c r="E30" s="55"/>
      <c r="F30" s="49"/>
      <c r="G30" s="49"/>
      <c r="H30" s="185"/>
      <c r="I30" s="136"/>
      <c r="J30" s="69"/>
      <c r="K30" s="46"/>
      <c r="L30" s="46"/>
      <c r="M30" s="46"/>
      <c r="N30" s="46"/>
      <c r="O30" s="46"/>
      <c r="P30" s="46"/>
      <c r="Q30" s="46"/>
      <c r="R30" s="46"/>
      <c r="S30" s="46"/>
      <c r="T30" s="46"/>
      <c r="U30" s="46"/>
      <c r="V30" s="46"/>
      <c r="W30" s="46"/>
      <c r="X30" s="46"/>
      <c r="Y30" s="46"/>
      <c r="Z30" s="46"/>
      <c r="AA30" s="97">
        <v>28</v>
      </c>
      <c r="AB30" s="98" t="s">
        <v>325</v>
      </c>
      <c r="AC30" s="99">
        <v>5521908.46</v>
      </c>
      <c r="AD30" s="99">
        <v>3572.2011</v>
      </c>
      <c r="AE30" s="99">
        <v>1037324.07</v>
      </c>
      <c r="AF30" s="99">
        <v>671.0597</v>
      </c>
      <c r="AG30" s="99">
        <v>5305588.17</v>
      </c>
      <c r="AH30" s="99">
        <v>3432.2604</v>
      </c>
      <c r="AI30" s="99">
        <v>13306657.38</v>
      </c>
      <c r="AJ30" s="99">
        <v>8608.2659</v>
      </c>
      <c r="AK30" s="145">
        <f>VLOOKUP(AA30,'FY 2006 TABLE 15'!$A$11:$M$148,6,FALSE)-AC30</f>
        <v>192870.6900000004</v>
      </c>
      <c r="AL30" s="145">
        <f>VLOOKUP(AA30,'FY 2006 TABLE 15'!$A$11:$M$148,7,FALSE)-AD30</f>
        <v>52.798899999999776</v>
      </c>
      <c r="AM30" s="145">
        <f>VLOOKUP(AA30,'FY 2006 TABLE 15'!$A$11:$M$148,10,FALSE)-AE30</f>
        <v>279140.5100000001</v>
      </c>
      <c r="AN30" s="145">
        <f>VLOOKUP(AA30,'FY 2006 TABLE 15'!$A$11:$M$148,11,FALSE)-AF30</f>
        <v>163.94029999999998</v>
      </c>
      <c r="AO30" s="145">
        <f>VLOOKUP(AA30,'FY 2006 TABLE 15'!$A$11:$M$148,4,FALSE)-AG30</f>
        <v>369174.7899999991</v>
      </c>
      <c r="AP30" s="145">
        <f>VLOOKUP(AA30,'FY 2006 TABLE 15'!$A$11:$M$148,5,FALSE)-AH30</f>
        <v>166.73959999999988</v>
      </c>
      <c r="AQ30" s="145">
        <f>VLOOKUP(AA30,'FY 2006 TABLE 15'!$A$11:$M$148,12,FALSE)-AI30</f>
        <v>892006.7299999986</v>
      </c>
      <c r="AR30" s="146">
        <f>VLOOKUP(AA30,'FY 2006 TABLE 15'!$A$11:$M$148,13,FALSE)-AJ30</f>
        <v>396.73409999999967</v>
      </c>
    </row>
    <row r="31" spans="1:44" ht="15">
      <c r="A31" s="238" t="s">
        <v>440</v>
      </c>
      <c r="B31" s="239"/>
      <c r="C31" s="239"/>
      <c r="D31" s="49"/>
      <c r="E31" s="55"/>
      <c r="F31" s="26" t="e">
        <f>VLOOKUP($A$5,'Source Data'!A2:P137,9,FALSE)</f>
        <v>#N/A</v>
      </c>
      <c r="G31" s="49"/>
      <c r="H31" s="185"/>
      <c r="I31" s="136"/>
      <c r="J31" s="69"/>
      <c r="K31" s="46"/>
      <c r="L31" s="46"/>
      <c r="M31" s="46"/>
      <c r="N31" s="46"/>
      <c r="O31" s="46"/>
      <c r="P31" s="46"/>
      <c r="Q31" s="46"/>
      <c r="R31" s="46"/>
      <c r="S31" s="46"/>
      <c r="T31" s="46"/>
      <c r="U31" s="46"/>
      <c r="V31" s="46"/>
      <c r="W31" s="46"/>
      <c r="X31" s="46"/>
      <c r="Y31" s="46"/>
      <c r="Z31" s="46"/>
      <c r="AA31" s="97">
        <v>29</v>
      </c>
      <c r="AB31" s="98" t="s">
        <v>326</v>
      </c>
      <c r="AC31" s="99">
        <v>230758183.99000004</v>
      </c>
      <c r="AD31" s="99">
        <v>1451.8844</v>
      </c>
      <c r="AE31" s="99">
        <v>77905012.92999999</v>
      </c>
      <c r="AF31" s="99">
        <v>490.1628</v>
      </c>
      <c r="AG31" s="99">
        <v>1337688937.429999</v>
      </c>
      <c r="AH31" s="99">
        <v>8416.4717</v>
      </c>
      <c r="AI31" s="99">
        <v>1787940289.9099991</v>
      </c>
      <c r="AJ31" s="99">
        <v>11249.3634</v>
      </c>
      <c r="AK31" s="145">
        <f>VLOOKUP(AA31,'FY 2006 TABLE 15'!$A$11:$M$148,6,FALSE)-AC31</f>
        <v>6842042.819999933</v>
      </c>
      <c r="AL31" s="145">
        <f>VLOOKUP(AA31,'FY 2006 TABLE 15'!$A$11:$M$148,7,FALSE)-AD31</f>
        <v>54.115600000000086</v>
      </c>
      <c r="AM31" s="145">
        <f>VLOOKUP(AA31,'FY 2006 TABLE 15'!$A$11:$M$148,10,FALSE)-AE31</f>
        <v>2431168.2100000083</v>
      </c>
      <c r="AN31" s="145">
        <f>VLOOKUP(AA31,'FY 2006 TABLE 15'!$A$11:$M$148,11,FALSE)-AF31</f>
        <v>18.837199999999996</v>
      </c>
      <c r="AO31" s="145">
        <f>VLOOKUP(AA31,'FY 2006 TABLE 15'!$A$11:$M$148,4,FALSE)-AG31</f>
        <v>129853491.51000094</v>
      </c>
      <c r="AP31" s="145">
        <f>VLOOKUP(AA31,'FY 2006 TABLE 15'!$A$11:$M$148,5,FALSE)-AH31</f>
        <v>884.5283</v>
      </c>
      <c r="AQ31" s="145">
        <f>VLOOKUP(AA31,'FY 2006 TABLE 15'!$A$11:$M$148,12,FALSE)-AI31</f>
        <v>148387452.36000085</v>
      </c>
      <c r="AR31" s="146">
        <f>VLOOKUP(AA31,'FY 2006 TABLE 15'!$A$11:$M$148,13,FALSE)-AJ31</f>
        <v>1022.6365999999998</v>
      </c>
    </row>
    <row r="32" spans="1:44" ht="6.75" customHeight="1">
      <c r="A32" s="201"/>
      <c r="B32" s="59"/>
      <c r="C32" s="59"/>
      <c r="D32" s="59"/>
      <c r="E32" s="59"/>
      <c r="F32" s="55"/>
      <c r="G32" s="59"/>
      <c r="H32" s="202"/>
      <c r="I32" s="136"/>
      <c r="J32" s="69"/>
      <c r="K32" s="46"/>
      <c r="L32" s="46"/>
      <c r="M32" s="46"/>
      <c r="N32" s="46"/>
      <c r="O32" s="46"/>
      <c r="P32" s="46"/>
      <c r="Q32" s="46"/>
      <c r="R32" s="46"/>
      <c r="S32" s="46"/>
      <c r="T32" s="46"/>
      <c r="U32" s="46"/>
      <c r="V32" s="46"/>
      <c r="W32" s="46"/>
      <c r="X32" s="46"/>
      <c r="Y32" s="46"/>
      <c r="Z32" s="46"/>
      <c r="AA32" s="97">
        <v>30</v>
      </c>
      <c r="AB32" s="98" t="s">
        <v>327</v>
      </c>
      <c r="AC32" s="99">
        <v>20524152.830000002</v>
      </c>
      <c r="AD32" s="99">
        <v>1920.1945</v>
      </c>
      <c r="AE32" s="99">
        <v>4432170.45</v>
      </c>
      <c r="AF32" s="99">
        <v>414.6641</v>
      </c>
      <c r="AG32" s="99">
        <v>64851740.73999995</v>
      </c>
      <c r="AH32" s="99">
        <v>6067.386</v>
      </c>
      <c r="AI32" s="99">
        <v>98845302.99999996</v>
      </c>
      <c r="AJ32" s="99">
        <v>9247.7488</v>
      </c>
      <c r="AK32" s="145">
        <f>VLOOKUP(AA32,'FY 2006 TABLE 15'!$A$11:$M$148,6,FALSE)-AC32</f>
        <v>1580492.490000002</v>
      </c>
      <c r="AL32" s="145">
        <f>VLOOKUP(AA32,'FY 2006 TABLE 15'!$A$11:$M$148,7,FALSE)-AD32</f>
        <v>111.80549999999994</v>
      </c>
      <c r="AM32" s="145">
        <f>VLOOKUP(AA32,'FY 2006 TABLE 15'!$A$11:$M$148,10,FALSE)-AE32</f>
        <v>-107919.43000000063</v>
      </c>
      <c r="AN32" s="145">
        <f>VLOOKUP(AA32,'FY 2006 TABLE 15'!$A$11:$M$148,11,FALSE)-AF32</f>
        <v>-17.66410000000002</v>
      </c>
      <c r="AO32" s="145">
        <f>VLOOKUP(AA32,'FY 2006 TABLE 15'!$A$11:$M$148,4,FALSE)-AG32</f>
        <v>2096294.2300000489</v>
      </c>
      <c r="AP32" s="145">
        <f>VLOOKUP(AA32,'FY 2006 TABLE 15'!$A$11:$M$148,5,FALSE)-AH32</f>
        <v>86.61399999999958</v>
      </c>
      <c r="AQ32" s="145">
        <f>VLOOKUP(AA32,'FY 2006 TABLE 15'!$A$11:$M$148,12,FALSE)-AI32</f>
        <v>5008991.310000047</v>
      </c>
      <c r="AR32" s="146">
        <f>VLOOKUP(AA32,'FY 2006 TABLE 15'!$A$11:$M$148,13,FALSE)-AJ32</f>
        <v>298.2512000000006</v>
      </c>
    </row>
    <row r="33" spans="1:44" ht="15">
      <c r="A33" s="191" t="s">
        <v>7</v>
      </c>
      <c r="B33" s="49"/>
      <c r="C33" s="59"/>
      <c r="D33" s="59"/>
      <c r="E33" s="59"/>
      <c r="F33" s="28" t="e">
        <f>VLOOKUP($A$5,'Source Data'!A2:P137,10,FALSE)</f>
        <v>#N/A</v>
      </c>
      <c r="G33" s="59"/>
      <c r="H33" s="202"/>
      <c r="I33" s="136"/>
      <c r="J33" s="69"/>
      <c r="K33" s="46"/>
      <c r="L33" s="46"/>
      <c r="M33" s="46"/>
      <c r="N33" s="46"/>
      <c r="O33" s="46"/>
      <c r="P33" s="46"/>
      <c r="Q33" s="46"/>
      <c r="R33" s="46"/>
      <c r="S33" s="46"/>
      <c r="T33" s="46"/>
      <c r="U33" s="46"/>
      <c r="V33" s="46"/>
      <c r="W33" s="46"/>
      <c r="X33" s="46"/>
      <c r="Y33" s="46"/>
      <c r="Z33" s="46"/>
      <c r="AA33" s="97">
        <v>31</v>
      </c>
      <c r="AB33" s="98" t="s">
        <v>328</v>
      </c>
      <c r="AC33" s="99">
        <v>8156700.979999999</v>
      </c>
      <c r="AD33" s="99">
        <v>3919.6818</v>
      </c>
      <c r="AE33" s="99">
        <v>1369154.18</v>
      </c>
      <c r="AF33" s="99">
        <v>657.9435</v>
      </c>
      <c r="AG33" s="99">
        <v>5315223.470000006</v>
      </c>
      <c r="AH33" s="99">
        <v>2554.217</v>
      </c>
      <c r="AI33" s="99">
        <v>16531033.790000005</v>
      </c>
      <c r="AJ33" s="99">
        <v>7943.946</v>
      </c>
      <c r="AK33" s="145">
        <f>VLOOKUP(AA33,'FY 2006 TABLE 15'!$A$11:$M$148,6,FALSE)-AC33</f>
        <v>125866.64000000153</v>
      </c>
      <c r="AL33" s="145">
        <f>VLOOKUP(AA33,'FY 2006 TABLE 15'!$A$11:$M$148,7,FALSE)-AD33</f>
        <v>65.31820000000016</v>
      </c>
      <c r="AM33" s="145">
        <f>VLOOKUP(AA33,'FY 2006 TABLE 15'!$A$11:$M$148,10,FALSE)-AE33</f>
        <v>39112.68000000017</v>
      </c>
      <c r="AN33" s="145">
        <f>VLOOKUP(AA33,'FY 2006 TABLE 15'!$A$11:$M$148,11,FALSE)-AF33</f>
        <v>19.056500000000028</v>
      </c>
      <c r="AO33" s="145">
        <f>VLOOKUP(AA33,'FY 2006 TABLE 15'!$A$11:$M$148,4,FALSE)-AG33</f>
        <v>199681.479999993</v>
      </c>
      <c r="AP33" s="145">
        <f>VLOOKUP(AA33,'FY 2006 TABLE 15'!$A$11:$M$148,5,FALSE)-AH33</f>
        <v>98.7829999999999</v>
      </c>
      <c r="AQ33" s="145">
        <f>VLOOKUP(AA33,'FY 2006 TABLE 15'!$A$11:$M$148,12,FALSE)-AI33</f>
        <v>542789.8599999938</v>
      </c>
      <c r="AR33" s="146">
        <f>VLOOKUP(AA33,'FY 2006 TABLE 15'!$A$11:$M$148,13,FALSE)-AJ33</f>
        <v>270.0540000000001</v>
      </c>
    </row>
    <row r="34" spans="1:44" ht="6.75" customHeight="1">
      <c r="A34" s="191"/>
      <c r="B34" s="49"/>
      <c r="C34" s="59"/>
      <c r="D34" s="59"/>
      <c r="E34" s="59"/>
      <c r="F34" s="55"/>
      <c r="G34" s="59"/>
      <c r="H34" s="202"/>
      <c r="I34" s="136"/>
      <c r="J34" s="69"/>
      <c r="K34" s="46"/>
      <c r="L34" s="46"/>
      <c r="M34" s="46"/>
      <c r="N34" s="46"/>
      <c r="O34" s="46"/>
      <c r="P34" s="46"/>
      <c r="Q34" s="46"/>
      <c r="R34" s="46"/>
      <c r="S34" s="46"/>
      <c r="T34" s="46"/>
      <c r="U34" s="46"/>
      <c r="V34" s="46"/>
      <c r="W34" s="46"/>
      <c r="X34" s="46"/>
      <c r="Y34" s="46"/>
      <c r="Z34" s="46"/>
      <c r="AA34" s="97">
        <v>32</v>
      </c>
      <c r="AB34" s="98" t="s">
        <v>329</v>
      </c>
      <c r="AC34" s="99">
        <v>12443376.039999997</v>
      </c>
      <c r="AD34" s="99">
        <v>3468.0535</v>
      </c>
      <c r="AE34" s="99">
        <v>1172821.64</v>
      </c>
      <c r="AF34" s="99">
        <v>326.8734</v>
      </c>
      <c r="AG34" s="99">
        <v>11340510.860000005</v>
      </c>
      <c r="AH34" s="99">
        <v>3160.6775</v>
      </c>
      <c r="AI34" s="99">
        <v>27318348.060000002</v>
      </c>
      <c r="AJ34" s="99">
        <v>7613.8094</v>
      </c>
      <c r="AK34" s="145">
        <f>VLOOKUP(AA34,'FY 2006 TABLE 15'!$A$11:$M$148,6,FALSE)-AC34</f>
        <v>1087358.580000002</v>
      </c>
      <c r="AL34" s="145">
        <f>VLOOKUP(AA34,'FY 2006 TABLE 15'!$A$11:$M$148,7,FALSE)-AD34</f>
        <v>168.94650000000001</v>
      </c>
      <c r="AM34" s="145">
        <f>VLOOKUP(AA34,'FY 2006 TABLE 15'!$A$11:$M$148,10,FALSE)-AE34</f>
        <v>298344.79000000004</v>
      </c>
      <c r="AN34" s="145">
        <f>VLOOKUP(AA34,'FY 2006 TABLE 15'!$A$11:$M$148,11,FALSE)-AF34</f>
        <v>68.1266</v>
      </c>
      <c r="AO34" s="145">
        <f>VLOOKUP(AA34,'FY 2006 TABLE 15'!$A$11:$M$148,4,FALSE)-AG34</f>
        <v>485978.2699999977</v>
      </c>
      <c r="AP34" s="145">
        <f>VLOOKUP(AA34,'FY 2006 TABLE 15'!$A$11:$M$148,5,FALSE)-AH34</f>
        <v>18.32250000000022</v>
      </c>
      <c r="AQ34" s="145">
        <f>VLOOKUP(AA34,'FY 2006 TABLE 15'!$A$11:$M$148,12,FALSE)-AI34</f>
        <v>2277955.6799999997</v>
      </c>
      <c r="AR34" s="146">
        <f>VLOOKUP(AA34,'FY 2006 TABLE 15'!$A$11:$M$148,13,FALSE)-AJ34</f>
        <v>342.1905999999999</v>
      </c>
    </row>
    <row r="35" spans="1:44" ht="15">
      <c r="A35" s="191" t="s">
        <v>8</v>
      </c>
      <c r="B35" s="49"/>
      <c r="C35" s="59"/>
      <c r="D35" s="59"/>
      <c r="E35" s="59"/>
      <c r="F35" s="26" t="e">
        <f>VLOOKUP($A$5,'Source Data'!A2:P137,11,FALSE)</f>
        <v>#N/A</v>
      </c>
      <c r="G35" s="59"/>
      <c r="H35" s="202"/>
      <c r="I35" s="136"/>
      <c r="J35" s="69"/>
      <c r="K35" s="46"/>
      <c r="L35" s="46"/>
      <c r="M35" s="46"/>
      <c r="N35" s="46"/>
      <c r="O35" s="46"/>
      <c r="P35" s="46"/>
      <c r="Q35" s="46"/>
      <c r="R35" s="46"/>
      <c r="S35" s="46"/>
      <c r="T35" s="46"/>
      <c r="U35" s="46"/>
      <c r="V35" s="46"/>
      <c r="W35" s="46"/>
      <c r="X35" s="46"/>
      <c r="Y35" s="46"/>
      <c r="Z35" s="46"/>
      <c r="AA35" s="97">
        <v>33</v>
      </c>
      <c r="AB35" s="98" t="s">
        <v>330</v>
      </c>
      <c r="AC35" s="99">
        <v>25750187.2</v>
      </c>
      <c r="AD35" s="99">
        <v>3600.3472</v>
      </c>
      <c r="AE35" s="99">
        <v>5681076.330000002</v>
      </c>
      <c r="AF35" s="99">
        <v>794.3184</v>
      </c>
      <c r="AG35" s="99">
        <v>21654800.389999967</v>
      </c>
      <c r="AH35" s="99">
        <v>3027.7372</v>
      </c>
      <c r="AI35" s="99">
        <v>59026554.25999997</v>
      </c>
      <c r="AJ35" s="99">
        <v>8252.992</v>
      </c>
      <c r="AK35" s="145">
        <f>VLOOKUP(AA35,'FY 2006 TABLE 15'!$A$11:$M$148,6,FALSE)-AC35</f>
        <v>886417.129999999</v>
      </c>
      <c r="AL35" s="145">
        <f>VLOOKUP(AA35,'FY 2006 TABLE 15'!$A$11:$M$148,7,FALSE)-AD35</f>
        <v>94.65279999999984</v>
      </c>
      <c r="AM35" s="145">
        <f>VLOOKUP(AA35,'FY 2006 TABLE 15'!$A$11:$M$148,10,FALSE)-AE35</f>
        <v>344674.1999999974</v>
      </c>
      <c r="AN35" s="145">
        <f>VLOOKUP(AA35,'FY 2006 TABLE 15'!$A$11:$M$148,11,FALSE)-AF35</f>
        <v>41.6816</v>
      </c>
      <c r="AO35" s="145">
        <f>VLOOKUP(AA35,'FY 2006 TABLE 15'!$A$11:$M$148,4,FALSE)-AG35</f>
        <v>355428.2700000368</v>
      </c>
      <c r="AP35" s="145">
        <f>VLOOKUP(AA35,'FY 2006 TABLE 15'!$A$11:$M$148,5,FALSE)-AH35</f>
        <v>26.26279999999997</v>
      </c>
      <c r="AQ35" s="145">
        <f>VLOOKUP(AA35,'FY 2006 TABLE 15'!$A$11:$M$148,12,FALSE)-AI35</f>
        <v>2373346.3400000334</v>
      </c>
      <c r="AR35" s="146">
        <f>VLOOKUP(AA35,'FY 2006 TABLE 15'!$A$11:$M$148,13,FALSE)-AJ35</f>
        <v>265.0079999999998</v>
      </c>
    </row>
    <row r="36" spans="1:44" ht="6.75" customHeight="1">
      <c r="A36" s="191"/>
      <c r="B36" s="49"/>
      <c r="C36" s="59"/>
      <c r="D36" s="59"/>
      <c r="E36" s="59"/>
      <c r="F36" s="55"/>
      <c r="G36" s="59"/>
      <c r="H36" s="202"/>
      <c r="I36" s="136"/>
      <c r="J36" s="69"/>
      <c r="K36" s="46"/>
      <c r="L36" s="46"/>
      <c r="M36" s="46"/>
      <c r="N36" s="46"/>
      <c r="O36" s="46"/>
      <c r="P36" s="46"/>
      <c r="Q36" s="46"/>
      <c r="R36" s="46"/>
      <c r="S36" s="46"/>
      <c r="T36" s="46"/>
      <c r="U36" s="46"/>
      <c r="V36" s="46"/>
      <c r="W36" s="46"/>
      <c r="X36" s="46"/>
      <c r="Y36" s="46"/>
      <c r="Z36" s="46"/>
      <c r="AA36" s="97">
        <v>34</v>
      </c>
      <c r="AB36" s="98" t="s">
        <v>331</v>
      </c>
      <c r="AC36" s="99">
        <v>39819036.36</v>
      </c>
      <c r="AD36" s="99">
        <v>3398.0854</v>
      </c>
      <c r="AE36" s="99">
        <v>4691224.72</v>
      </c>
      <c r="AF36" s="99">
        <v>400.3407</v>
      </c>
      <c r="AG36" s="99">
        <v>47437104.45999994</v>
      </c>
      <c r="AH36" s="99">
        <v>4048.1977</v>
      </c>
      <c r="AI36" s="99">
        <v>100775023.13999994</v>
      </c>
      <c r="AJ36" s="99">
        <v>8599.9603</v>
      </c>
      <c r="AK36" s="145">
        <f>VLOOKUP(AA36,'FY 2006 TABLE 15'!$A$11:$M$148,6,FALSE)-AC36</f>
        <v>2994103.5100000054</v>
      </c>
      <c r="AL36" s="145">
        <f>VLOOKUP(AA36,'FY 2006 TABLE 15'!$A$11:$M$148,7,FALSE)-AD36</f>
        <v>126.91460000000006</v>
      </c>
      <c r="AM36" s="145">
        <f>VLOOKUP(AA36,'FY 2006 TABLE 15'!$A$11:$M$148,10,FALSE)-AE36</f>
        <v>631605.6900000004</v>
      </c>
      <c r="AN36" s="145">
        <f>VLOOKUP(AA36,'FY 2006 TABLE 15'!$A$11:$M$148,11,FALSE)-AF36</f>
        <v>37.65929999999997</v>
      </c>
      <c r="AO36" s="145">
        <f>VLOOKUP(AA36,'FY 2006 TABLE 15'!$A$11:$M$148,4,FALSE)-AG36</f>
        <v>8414393.110000052</v>
      </c>
      <c r="AP36" s="145">
        <f>VLOOKUP(AA36,'FY 2006 TABLE 15'!$A$11:$M$148,5,FALSE)-AH36</f>
        <v>550.8022999999998</v>
      </c>
      <c r="AQ36" s="145">
        <f>VLOOKUP(AA36,'FY 2006 TABLE 15'!$A$11:$M$148,12,FALSE)-AI36</f>
        <v>13308860.01000005</v>
      </c>
      <c r="AR36" s="146">
        <f>VLOOKUP(AA36,'FY 2006 TABLE 15'!$A$11:$M$148,13,FALSE)-AJ36</f>
        <v>794.0396999999994</v>
      </c>
    </row>
    <row r="37" spans="1:44" ht="15">
      <c r="A37" s="191" t="s">
        <v>629</v>
      </c>
      <c r="B37" s="49"/>
      <c r="C37" s="59"/>
      <c r="D37" s="59"/>
      <c r="E37" s="59"/>
      <c r="F37" s="26" t="e">
        <f>VLOOKUP($A$5,'Source Data'!A2:P137,12,FALSE)</f>
        <v>#N/A</v>
      </c>
      <c r="G37" s="59"/>
      <c r="H37" s="202"/>
      <c r="I37" s="136"/>
      <c r="J37" s="69"/>
      <c r="K37" s="46"/>
      <c r="L37" s="46"/>
      <c r="M37" s="46"/>
      <c r="N37" s="46"/>
      <c r="O37" s="46"/>
      <c r="P37" s="46"/>
      <c r="Q37" s="46"/>
      <c r="R37" s="46"/>
      <c r="S37" s="46"/>
      <c r="T37" s="46"/>
      <c r="U37" s="46"/>
      <c r="V37" s="46"/>
      <c r="W37" s="46"/>
      <c r="X37" s="46"/>
      <c r="Y37" s="46"/>
      <c r="Z37" s="46"/>
      <c r="AA37" s="97">
        <v>35</v>
      </c>
      <c r="AB37" s="98" t="s">
        <v>332</v>
      </c>
      <c r="AC37" s="99">
        <v>9626512.549999999</v>
      </c>
      <c r="AD37" s="99">
        <v>3795.5244</v>
      </c>
      <c r="AE37" s="99">
        <v>1377542.18</v>
      </c>
      <c r="AF37" s="99">
        <v>543.1349</v>
      </c>
      <c r="AG37" s="99">
        <v>6503770.8100000005</v>
      </c>
      <c r="AH37" s="99">
        <v>2564.2953</v>
      </c>
      <c r="AI37" s="99">
        <v>19699637.72</v>
      </c>
      <c r="AJ37" s="99">
        <v>7767.1384</v>
      </c>
      <c r="AK37" s="145">
        <f>VLOOKUP(AA37,'FY 2006 TABLE 15'!$A$11:$M$148,6,FALSE)-AC37</f>
        <v>654980.6600000001</v>
      </c>
      <c r="AL37" s="145">
        <f>VLOOKUP(AA37,'FY 2006 TABLE 15'!$A$11:$M$148,7,FALSE)-AD37</f>
        <v>157.4756000000002</v>
      </c>
      <c r="AM37" s="145">
        <f>VLOOKUP(AA37,'FY 2006 TABLE 15'!$A$11:$M$148,10,FALSE)-AE37</f>
        <v>285767.5900000001</v>
      </c>
      <c r="AN37" s="145">
        <f>VLOOKUP(AA37,'FY 2006 TABLE 15'!$A$11:$M$148,11,FALSE)-AF37</f>
        <v>95.86509999999998</v>
      </c>
      <c r="AO37" s="145">
        <f>VLOOKUP(AA37,'FY 2006 TABLE 15'!$A$11:$M$148,4,FALSE)-AG37</f>
        <v>-384638.6300000008</v>
      </c>
      <c r="AP37" s="145">
        <f>VLOOKUP(AA37,'FY 2006 TABLE 15'!$A$11:$M$148,5,FALSE)-AH37</f>
        <v>-212.29530000000022</v>
      </c>
      <c r="AQ37" s="145">
        <f>VLOOKUP(AA37,'FY 2006 TABLE 15'!$A$11:$M$148,12,FALSE)-AI37</f>
        <v>692448.1999999993</v>
      </c>
      <c r="AR37" s="146">
        <f>VLOOKUP(AA37,'FY 2006 TABLE 15'!$A$11:$M$148,13,FALSE)-AJ37</f>
        <v>71.86160000000018</v>
      </c>
    </row>
    <row r="38" spans="1:44" ht="6.75" customHeight="1">
      <c r="A38" s="182"/>
      <c r="B38" s="49"/>
      <c r="C38" s="59"/>
      <c r="D38" s="59"/>
      <c r="E38" s="59"/>
      <c r="F38" s="59"/>
      <c r="G38" s="59"/>
      <c r="H38" s="202"/>
      <c r="I38" s="136"/>
      <c r="J38" s="69"/>
      <c r="K38" s="46"/>
      <c r="L38" s="46"/>
      <c r="M38" s="46"/>
      <c r="N38" s="46"/>
      <c r="O38" s="46"/>
      <c r="P38" s="46"/>
      <c r="Q38" s="46"/>
      <c r="R38" s="46"/>
      <c r="S38" s="46"/>
      <c r="T38" s="46"/>
      <c r="U38" s="46"/>
      <c r="V38" s="46"/>
      <c r="W38" s="46"/>
      <c r="X38" s="46"/>
      <c r="Y38" s="46"/>
      <c r="Z38" s="46"/>
      <c r="AA38" s="97">
        <v>36</v>
      </c>
      <c r="AB38" s="98" t="s">
        <v>333</v>
      </c>
      <c r="AC38" s="99">
        <v>22457231.139999997</v>
      </c>
      <c r="AD38" s="99">
        <v>3698.289</v>
      </c>
      <c r="AE38" s="99">
        <v>3311666.11</v>
      </c>
      <c r="AF38" s="99">
        <v>545.3699</v>
      </c>
      <c r="AG38" s="99">
        <v>19325747.479999974</v>
      </c>
      <c r="AH38" s="99">
        <v>3182.5918</v>
      </c>
      <c r="AI38" s="99">
        <v>50482081.28999997</v>
      </c>
      <c r="AJ38" s="99">
        <v>8313.4614</v>
      </c>
      <c r="AK38" s="145">
        <f>VLOOKUP(AA38,'FY 2006 TABLE 15'!$A$11:$M$148,6,FALSE)-AC38</f>
        <v>493362.36000000313</v>
      </c>
      <c r="AL38" s="145">
        <f>VLOOKUP(AA38,'FY 2006 TABLE 15'!$A$11:$M$148,7,FALSE)-AD38</f>
        <v>134.71099999999979</v>
      </c>
      <c r="AM38" s="145">
        <f>VLOOKUP(AA38,'FY 2006 TABLE 15'!$A$11:$M$148,10,FALSE)-AE38</f>
        <v>34868.26000000024</v>
      </c>
      <c r="AN38" s="145">
        <f>VLOOKUP(AA38,'FY 2006 TABLE 15'!$A$11:$M$148,11,FALSE)-AF38</f>
        <v>13.63009999999997</v>
      </c>
      <c r="AO38" s="145">
        <f>VLOOKUP(AA38,'FY 2006 TABLE 15'!$A$11:$M$148,4,FALSE)-AG38</f>
        <v>843690.1500000246</v>
      </c>
      <c r="AP38" s="145">
        <f>VLOOKUP(AA38,'FY 2006 TABLE 15'!$A$11:$M$148,5,FALSE)-AH38</f>
        <v>185.40819999999985</v>
      </c>
      <c r="AQ38" s="145">
        <f>VLOOKUP(AA38,'FY 2006 TABLE 15'!$A$11:$M$148,12,FALSE)-AI38</f>
        <v>1769463.1100000292</v>
      </c>
      <c r="AR38" s="146">
        <f>VLOOKUP(AA38,'FY 2006 TABLE 15'!$A$11:$M$148,13,FALSE)-AJ38</f>
        <v>412.53859999999986</v>
      </c>
    </row>
    <row r="39" spans="1:44" ht="15">
      <c r="A39" s="193" t="s">
        <v>438</v>
      </c>
      <c r="B39" s="49"/>
      <c r="C39" s="59"/>
      <c r="D39" s="59"/>
      <c r="E39" s="59"/>
      <c r="F39" s="6" t="e">
        <f>F31+F33-F35-F37</f>
        <v>#N/A</v>
      </c>
      <c r="G39" s="59"/>
      <c r="H39" s="202"/>
      <c r="I39" s="136"/>
      <c r="J39" s="69"/>
      <c r="K39" s="46"/>
      <c r="L39" s="46"/>
      <c r="M39" s="46"/>
      <c r="N39" s="46"/>
      <c r="O39" s="46"/>
      <c r="P39" s="46"/>
      <c r="Q39" s="46"/>
      <c r="R39" s="46"/>
      <c r="S39" s="46"/>
      <c r="T39" s="46"/>
      <c r="U39" s="46"/>
      <c r="V39" s="46"/>
      <c r="W39" s="46"/>
      <c r="X39" s="46"/>
      <c r="Y39" s="46"/>
      <c r="Z39" s="46"/>
      <c r="AA39" s="97">
        <v>37</v>
      </c>
      <c r="AB39" s="98" t="s">
        <v>334</v>
      </c>
      <c r="AC39" s="99">
        <v>2606774.29</v>
      </c>
      <c r="AD39" s="99">
        <v>1201.7215</v>
      </c>
      <c r="AE39" s="99">
        <v>1031124.55</v>
      </c>
      <c r="AF39" s="99">
        <v>475.3478</v>
      </c>
      <c r="AG39" s="99">
        <v>13763542.40000001</v>
      </c>
      <c r="AH39" s="99">
        <v>6344.9854</v>
      </c>
      <c r="AI39" s="99">
        <v>19135759.42000001</v>
      </c>
      <c r="AJ39" s="99">
        <v>8821.5745</v>
      </c>
      <c r="AK39" s="145">
        <f>VLOOKUP(AA39,'FY 2006 TABLE 15'!$A$11:$M$148,6,FALSE)-AC39</f>
        <v>377062.5099999998</v>
      </c>
      <c r="AL39" s="145">
        <f>VLOOKUP(AA39,'FY 2006 TABLE 15'!$A$11:$M$148,7,FALSE)-AD39</f>
        <v>116.2784999999999</v>
      </c>
      <c r="AM39" s="145">
        <f>VLOOKUP(AA39,'FY 2006 TABLE 15'!$A$11:$M$148,10,FALSE)-AE39</f>
        <v>26995.07999999984</v>
      </c>
      <c r="AN39" s="145">
        <f>VLOOKUP(AA39,'FY 2006 TABLE 15'!$A$11:$M$148,11,FALSE)-AF39</f>
        <v>-7.3478000000000065</v>
      </c>
      <c r="AO39" s="145">
        <f>VLOOKUP(AA39,'FY 2006 TABLE 15'!$A$11:$M$148,4,FALSE)-AG39</f>
        <v>1244493.7099999897</v>
      </c>
      <c r="AP39" s="145">
        <f>VLOOKUP(AA39,'FY 2006 TABLE 15'!$A$11:$M$148,5,FALSE)-AH39</f>
        <v>287.0146000000004</v>
      </c>
      <c r="AQ39" s="145">
        <f>VLOOKUP(AA39,'FY 2006 TABLE 15'!$A$11:$M$148,12,FALSE)-AI39</f>
        <v>1878096.3899999894</v>
      </c>
      <c r="AR39" s="146">
        <f>VLOOKUP(AA39,'FY 2006 TABLE 15'!$A$11:$M$148,13,FALSE)-AJ39</f>
        <v>463.4254999999994</v>
      </c>
    </row>
    <row r="40" spans="1:44" ht="6.75" customHeight="1">
      <c r="A40" s="182"/>
      <c r="B40" s="49"/>
      <c r="C40" s="59"/>
      <c r="D40" s="59"/>
      <c r="E40" s="59"/>
      <c r="F40" s="59"/>
      <c r="G40" s="59"/>
      <c r="H40" s="202"/>
      <c r="I40" s="136"/>
      <c r="J40" s="69"/>
      <c r="K40" s="46"/>
      <c r="L40" s="46"/>
      <c r="M40" s="46"/>
      <c r="N40" s="46"/>
      <c r="O40" s="46"/>
      <c r="P40" s="46"/>
      <c r="Q40" s="46"/>
      <c r="R40" s="46"/>
      <c r="S40" s="46"/>
      <c r="T40" s="46"/>
      <c r="U40" s="46"/>
      <c r="V40" s="46"/>
      <c r="W40" s="46"/>
      <c r="X40" s="46"/>
      <c r="Y40" s="46"/>
      <c r="Z40" s="46"/>
      <c r="AA40" s="97">
        <v>38</v>
      </c>
      <c r="AB40" s="98" t="s">
        <v>335</v>
      </c>
      <c r="AC40" s="99">
        <v>9629548.540000001</v>
      </c>
      <c r="AD40" s="99">
        <v>4422.8846</v>
      </c>
      <c r="AE40" s="99">
        <v>2357989.86</v>
      </c>
      <c r="AF40" s="99">
        <v>1083.0328</v>
      </c>
      <c r="AG40" s="99">
        <v>4748571.099999974</v>
      </c>
      <c r="AH40" s="99">
        <v>2181.0349</v>
      </c>
      <c r="AI40" s="99">
        <v>18577869.479999974</v>
      </c>
      <c r="AJ40" s="99">
        <v>8532.879</v>
      </c>
      <c r="AK40" s="145">
        <f>VLOOKUP(AA40,'FY 2006 TABLE 15'!$A$11:$M$148,6,FALSE)-AC40</f>
        <v>261816.13999999873</v>
      </c>
      <c r="AL40" s="145">
        <f>VLOOKUP(AA40,'FY 2006 TABLE 15'!$A$11:$M$148,7,FALSE)-AD40</f>
        <v>184.11539999999968</v>
      </c>
      <c r="AM40" s="145">
        <f>VLOOKUP(AA40,'FY 2006 TABLE 15'!$A$11:$M$148,10,FALSE)-AE40</f>
        <v>306535.13000000035</v>
      </c>
      <c r="AN40" s="145">
        <f>VLOOKUP(AA40,'FY 2006 TABLE 15'!$A$11:$M$148,11,FALSE)-AF40</f>
        <v>157.96720000000005</v>
      </c>
      <c r="AO40" s="145">
        <f>VLOOKUP(AA40,'FY 2006 TABLE 15'!$A$11:$M$148,4,FALSE)-AG40</f>
        <v>-1141841.8999999734</v>
      </c>
      <c r="AP40" s="145">
        <f>VLOOKUP(AA40,'FY 2006 TABLE 15'!$A$11:$M$148,5,FALSE)-AH40</f>
        <v>-501.0349000000001</v>
      </c>
      <c r="AQ40" s="145">
        <f>VLOOKUP(AA40,'FY 2006 TABLE 15'!$A$11:$M$148,12,FALSE)-AI40</f>
        <v>-374202.00999997556</v>
      </c>
      <c r="AR40" s="146">
        <f>VLOOKUP(AA40,'FY 2006 TABLE 15'!$A$11:$M$148,13,FALSE)-AJ40</f>
        <v>-53.879000000000815</v>
      </c>
    </row>
    <row r="41" spans="1:44" ht="15.75">
      <c r="A41" s="199" t="s">
        <v>437</v>
      </c>
      <c r="B41" s="57"/>
      <c r="C41" s="59"/>
      <c r="D41" s="59"/>
      <c r="E41" s="59"/>
      <c r="F41" s="59"/>
      <c r="G41" s="59"/>
      <c r="H41" s="200" t="e">
        <f>(F39/$F$51)</f>
        <v>#N/A</v>
      </c>
      <c r="I41" s="136" t="e">
        <f>VLOOKUP($A$5,'FY 2006 TABLE 15'!A11:M148,11,FALSE)</f>
        <v>#N/A</v>
      </c>
      <c r="J41" s="69" t="e">
        <f>IF(H41=I41,"OK","???")</f>
        <v>#N/A</v>
      </c>
      <c r="K41" s="46"/>
      <c r="L41" s="46"/>
      <c r="M41" s="46"/>
      <c r="N41" s="46"/>
      <c r="O41" s="46"/>
      <c r="P41" s="46"/>
      <c r="Q41" s="46"/>
      <c r="R41" s="46"/>
      <c r="S41" s="46"/>
      <c r="T41" s="46"/>
      <c r="U41" s="46"/>
      <c r="V41" s="46"/>
      <c r="W41" s="46"/>
      <c r="X41" s="46"/>
      <c r="Y41" s="46"/>
      <c r="Z41" s="46"/>
      <c r="AA41" s="97">
        <v>39</v>
      </c>
      <c r="AB41" s="98" t="s">
        <v>336</v>
      </c>
      <c r="AC41" s="99">
        <v>11454738.1</v>
      </c>
      <c r="AD41" s="99">
        <v>4319.5597</v>
      </c>
      <c r="AE41" s="99">
        <v>1448429.18</v>
      </c>
      <c r="AF41" s="99">
        <v>546.1999</v>
      </c>
      <c r="AG41" s="99">
        <v>7821663.1100000255</v>
      </c>
      <c r="AH41" s="99">
        <v>2949.5341</v>
      </c>
      <c r="AI41" s="99">
        <v>22922983.010000024</v>
      </c>
      <c r="AJ41" s="99">
        <v>8644.2129</v>
      </c>
      <c r="AK41" s="145">
        <f>VLOOKUP(AA41,'FY 2006 TABLE 15'!$A$11:$M$148,6,FALSE)-AC41</f>
        <v>584870.9299999997</v>
      </c>
      <c r="AL41" s="145">
        <f>VLOOKUP(AA41,'FY 2006 TABLE 15'!$A$11:$M$148,7,FALSE)-AD41</f>
        <v>97.4403000000002</v>
      </c>
      <c r="AM41" s="145">
        <f>VLOOKUP(AA41,'FY 2006 TABLE 15'!$A$11:$M$148,10,FALSE)-AE41</f>
        <v>32337.709999999963</v>
      </c>
      <c r="AN41" s="145">
        <f>VLOOKUP(AA41,'FY 2006 TABLE 15'!$A$11:$M$148,11,FALSE)-AF41</f>
        <v>-3.199899999999957</v>
      </c>
      <c r="AO41" s="145">
        <f>VLOOKUP(AA41,'FY 2006 TABLE 15'!$A$11:$M$148,4,FALSE)-AG41</f>
        <v>271127.4299999755</v>
      </c>
      <c r="AP41" s="145">
        <f>VLOOKUP(AA41,'FY 2006 TABLE 15'!$A$11:$M$148,5,FALSE)-AH41</f>
        <v>19.465900000000147</v>
      </c>
      <c r="AQ41" s="145">
        <f>VLOOKUP(AA41,'FY 2006 TABLE 15'!$A$11:$M$148,12,FALSE)-AI41</f>
        <v>1081205.949999977</v>
      </c>
      <c r="AR41" s="146">
        <f>VLOOKUP(AA41,'FY 2006 TABLE 15'!$A$11:$M$148,13,FALSE)-AJ41</f>
        <v>161.78709999999955</v>
      </c>
    </row>
    <row r="42" spans="1:44" ht="21.75" customHeight="1">
      <c r="A42" s="201"/>
      <c r="B42" s="59"/>
      <c r="C42" s="59"/>
      <c r="D42" s="59"/>
      <c r="E42" s="59"/>
      <c r="F42" s="59"/>
      <c r="G42" s="59"/>
      <c r="H42" s="202"/>
      <c r="I42" s="136"/>
      <c r="J42" s="69"/>
      <c r="K42" s="46"/>
      <c r="L42" s="46"/>
      <c r="M42" s="46"/>
      <c r="N42" s="46"/>
      <c r="O42" s="46"/>
      <c r="P42" s="46"/>
      <c r="Q42" s="46"/>
      <c r="R42" s="46"/>
      <c r="S42" s="46"/>
      <c r="T42" s="46"/>
      <c r="U42" s="46"/>
      <c r="V42" s="46"/>
      <c r="W42" s="46"/>
      <c r="X42" s="46"/>
      <c r="Y42" s="46"/>
      <c r="Z42" s="46"/>
      <c r="AA42" s="97">
        <v>40</v>
      </c>
      <c r="AB42" s="98" t="s">
        <v>337</v>
      </c>
      <c r="AC42" s="99">
        <v>8102454.209999999</v>
      </c>
      <c r="AD42" s="99">
        <v>5006.7999</v>
      </c>
      <c r="AE42" s="99">
        <v>1855260.94</v>
      </c>
      <c r="AF42" s="99">
        <v>1146.4329</v>
      </c>
      <c r="AG42" s="99">
        <v>3328451.0499999817</v>
      </c>
      <c r="AH42" s="99">
        <v>2056.7704</v>
      </c>
      <c r="AI42" s="99">
        <v>14600421.71999998</v>
      </c>
      <c r="AJ42" s="99">
        <v>9022.1294</v>
      </c>
      <c r="AK42" s="145">
        <f>VLOOKUP(AA42,'FY 2006 TABLE 15'!$A$11:$M$148,6,FALSE)-AC42</f>
        <v>141421.63000000082</v>
      </c>
      <c r="AL42" s="145">
        <f>VLOOKUP(AA42,'FY 2006 TABLE 15'!$A$11:$M$148,7,FALSE)-AD42</f>
        <v>239.20010000000002</v>
      </c>
      <c r="AM42" s="145">
        <f>VLOOKUP(AA42,'FY 2006 TABLE 15'!$A$11:$M$148,10,FALSE)-AE42</f>
        <v>1934612.2200000002</v>
      </c>
      <c r="AN42" s="145">
        <f>VLOOKUP(AA42,'FY 2006 TABLE 15'!$A$11:$M$148,11,FALSE)-AF42</f>
        <v>1265.5671</v>
      </c>
      <c r="AO42" s="145">
        <f>VLOOKUP(AA42,'FY 2006 TABLE 15'!$A$11:$M$148,4,FALSE)-AG42</f>
        <v>-68168.84999998147</v>
      </c>
      <c r="AP42" s="145">
        <f>VLOOKUP(AA42,'FY 2006 TABLE 15'!$A$11:$M$148,5,FALSE)-AH42</f>
        <v>18.22960000000012</v>
      </c>
      <c r="AQ42" s="145">
        <f>VLOOKUP(AA42,'FY 2006 TABLE 15'!$A$11:$M$148,12,FALSE)-AI42</f>
        <v>2084253.2600000203</v>
      </c>
      <c r="AR42" s="146">
        <f>VLOOKUP(AA42,'FY 2006 TABLE 15'!$A$11:$M$148,13,FALSE)-AJ42</f>
        <v>1595.8706000000002</v>
      </c>
    </row>
    <row r="43" spans="1:44" ht="15">
      <c r="A43" s="182" t="s">
        <v>284</v>
      </c>
      <c r="B43" s="59"/>
      <c r="C43" s="59"/>
      <c r="D43" s="59"/>
      <c r="E43" s="59"/>
      <c r="F43" s="6" t="e">
        <f>H12-F23-F27-F39</f>
        <v>#N/A</v>
      </c>
      <c r="G43" s="59"/>
      <c r="H43" s="202"/>
      <c r="I43" s="136"/>
      <c r="J43" s="69"/>
      <c r="K43" s="46"/>
      <c r="L43" s="46"/>
      <c r="M43" s="46"/>
      <c r="N43" s="46"/>
      <c r="O43" s="46"/>
      <c r="P43" s="46"/>
      <c r="Q43" s="46"/>
      <c r="R43" s="46"/>
      <c r="S43" s="46"/>
      <c r="T43" s="46"/>
      <c r="U43" s="46"/>
      <c r="V43" s="46"/>
      <c r="W43" s="46"/>
      <c r="X43" s="46"/>
      <c r="Y43" s="46"/>
      <c r="Z43" s="46"/>
      <c r="AA43" s="97">
        <v>41</v>
      </c>
      <c r="AB43" s="98" t="s">
        <v>338</v>
      </c>
      <c r="AC43" s="99">
        <v>28007134.33</v>
      </c>
      <c r="AD43" s="99">
        <v>4766.3605</v>
      </c>
      <c r="AE43" s="99">
        <v>5622755.54</v>
      </c>
      <c r="AF43" s="99">
        <v>956.9019</v>
      </c>
      <c r="AG43" s="99">
        <v>14783798.60999997</v>
      </c>
      <c r="AH43" s="99">
        <v>2515.963</v>
      </c>
      <c r="AI43" s="99">
        <v>53439190.75999997</v>
      </c>
      <c r="AJ43" s="99">
        <v>9094.4845</v>
      </c>
      <c r="AK43" s="145">
        <f>VLOOKUP(AA43,'FY 2006 TABLE 15'!$A$11:$M$148,6,FALSE)-AC43</f>
        <v>803167.3900000043</v>
      </c>
      <c r="AL43" s="145">
        <f>VLOOKUP(AA43,'FY 2006 TABLE 15'!$A$11:$M$148,7,FALSE)-AD43</f>
        <v>141.63950000000023</v>
      </c>
      <c r="AM43" s="145">
        <f>VLOOKUP(AA43,'FY 2006 TABLE 15'!$A$11:$M$148,10,FALSE)-AE43</f>
        <v>1334182.039999999</v>
      </c>
      <c r="AN43" s="145">
        <f>VLOOKUP(AA43,'FY 2006 TABLE 15'!$A$11:$M$148,11,FALSE)-AF43</f>
        <v>228.09810000000004</v>
      </c>
      <c r="AO43" s="145">
        <f>VLOOKUP(AA43,'FY 2006 TABLE 15'!$A$11:$M$148,4,FALSE)-AG43</f>
        <v>-125749.23999997228</v>
      </c>
      <c r="AP43" s="145">
        <f>VLOOKUP(AA43,'FY 2006 TABLE 15'!$A$11:$M$148,5,FALSE)-AH43</f>
        <v>-18.963000000000193</v>
      </c>
      <c r="AQ43" s="145">
        <f>VLOOKUP(AA43,'FY 2006 TABLE 15'!$A$11:$M$148,12,FALSE)-AI43</f>
        <v>2431202.1700000316</v>
      </c>
      <c r="AR43" s="146">
        <f>VLOOKUP(AA43,'FY 2006 TABLE 15'!$A$11:$M$148,13,FALSE)-AJ43</f>
        <v>423.5154999999995</v>
      </c>
    </row>
    <row r="44" spans="1:44" ht="6.75" customHeight="1">
      <c r="A44" s="201"/>
      <c r="B44" s="59"/>
      <c r="C44" s="59"/>
      <c r="D44" s="59"/>
      <c r="E44" s="59"/>
      <c r="F44" s="59"/>
      <c r="G44" s="59"/>
      <c r="H44" s="202"/>
      <c r="I44" s="136"/>
      <c r="J44" s="69"/>
      <c r="K44" s="46"/>
      <c r="L44" s="46"/>
      <c r="M44" s="46"/>
      <c r="N44" s="46"/>
      <c r="O44" s="46"/>
      <c r="P44" s="46"/>
      <c r="Q44" s="46"/>
      <c r="R44" s="46"/>
      <c r="S44" s="46"/>
      <c r="T44" s="46"/>
      <c r="U44" s="46"/>
      <c r="V44" s="46"/>
      <c r="W44" s="46"/>
      <c r="X44" s="46"/>
      <c r="Y44" s="46"/>
      <c r="Z44" s="46"/>
      <c r="AA44" s="97">
        <v>42</v>
      </c>
      <c r="AB44" s="98" t="s">
        <v>339</v>
      </c>
      <c r="AC44" s="99">
        <v>51212567.56000001</v>
      </c>
      <c r="AD44" s="99">
        <v>2812.153</v>
      </c>
      <c r="AE44" s="99">
        <v>5162621.05</v>
      </c>
      <c r="AF44" s="99">
        <v>283.4867</v>
      </c>
      <c r="AG44" s="99">
        <v>66205168.910000026</v>
      </c>
      <c r="AH44" s="99">
        <v>3635.4175</v>
      </c>
      <c r="AI44" s="99">
        <v>136503159.04000002</v>
      </c>
      <c r="AJ44" s="99">
        <v>7495.5774</v>
      </c>
      <c r="AK44" s="145">
        <f>VLOOKUP(AA44,'FY 2006 TABLE 15'!$A$11:$M$148,6,FALSE)-AC44</f>
        <v>2503585.1300000027</v>
      </c>
      <c r="AL44" s="145">
        <f>VLOOKUP(AA44,'FY 2006 TABLE 15'!$A$11:$M$148,7,FALSE)-AD44</f>
        <v>79.84700000000021</v>
      </c>
      <c r="AM44" s="145">
        <f>VLOOKUP(AA44,'FY 2006 TABLE 15'!$A$11:$M$148,10,FALSE)-AE44</f>
        <v>324466.1199999992</v>
      </c>
      <c r="AN44" s="145">
        <f>VLOOKUP(AA44,'FY 2006 TABLE 15'!$A$11:$M$148,11,FALSE)-AF44</f>
        <v>11.513300000000015</v>
      </c>
      <c r="AO44" s="145">
        <f>VLOOKUP(AA44,'FY 2006 TABLE 15'!$A$11:$M$148,4,FALSE)-AG44</f>
        <v>6000984.029999942</v>
      </c>
      <c r="AP44" s="145">
        <f>VLOOKUP(AA44,'FY 2006 TABLE 15'!$A$11:$M$148,5,FALSE)-AH44</f>
        <v>252.58249999999998</v>
      </c>
      <c r="AQ44" s="145">
        <f>VLOOKUP(AA44,'FY 2006 TABLE 15'!$A$11:$M$148,12,FALSE)-AI44</f>
        <v>10911369.879999965</v>
      </c>
      <c r="AR44" s="146">
        <f>VLOOKUP(AA44,'FY 2006 TABLE 15'!$A$11:$M$148,13,FALSE)-AJ44</f>
        <v>441.4225999999999</v>
      </c>
    </row>
    <row r="45" spans="1:44" ht="15.75">
      <c r="A45" s="199" t="s">
        <v>141</v>
      </c>
      <c r="B45" s="57"/>
      <c r="C45" s="59"/>
      <c r="D45" s="59"/>
      <c r="E45" s="59"/>
      <c r="F45" s="59"/>
      <c r="G45" s="59"/>
      <c r="H45" s="200" t="e">
        <f>(F43/$F$51)</f>
        <v>#N/A</v>
      </c>
      <c r="I45" s="136" t="e">
        <f>VLOOKUP($A$5,'FY 2006 TABLE 15'!A11:M148,5,FALSE)</f>
        <v>#N/A</v>
      </c>
      <c r="J45" s="69" t="e">
        <f>IF(H45=I45,"OK","???")</f>
        <v>#N/A</v>
      </c>
      <c r="K45" s="46"/>
      <c r="L45" s="46"/>
      <c r="M45" s="46"/>
      <c r="N45" s="46"/>
      <c r="O45" s="46"/>
      <c r="P45" s="46"/>
      <c r="Q45" s="46"/>
      <c r="R45" s="46"/>
      <c r="S45" s="46"/>
      <c r="T45" s="46"/>
      <c r="U45" s="46"/>
      <c r="V45" s="46"/>
      <c r="W45" s="46"/>
      <c r="X45" s="46"/>
      <c r="Y45" s="46"/>
      <c r="Z45" s="46"/>
      <c r="AA45" s="97">
        <v>43</v>
      </c>
      <c r="AB45" s="98" t="s">
        <v>340</v>
      </c>
      <c r="AC45" s="99">
        <v>122916065.64</v>
      </c>
      <c r="AD45" s="99">
        <v>2674.3284</v>
      </c>
      <c r="AE45" s="99">
        <v>18958678.63</v>
      </c>
      <c r="AF45" s="99">
        <v>412.4907</v>
      </c>
      <c r="AG45" s="99">
        <v>172131384.3</v>
      </c>
      <c r="AH45" s="99">
        <v>3745.1236</v>
      </c>
      <c r="AI45" s="99">
        <v>350999371</v>
      </c>
      <c r="AJ45" s="99">
        <v>7636.8178</v>
      </c>
      <c r="AK45" s="145">
        <f>VLOOKUP(AA45,'FY 2006 TABLE 15'!$A$11:$M$148,6,FALSE)-AC45</f>
        <v>5290975.339999989</v>
      </c>
      <c r="AL45" s="145">
        <f>VLOOKUP(AA45,'FY 2006 TABLE 15'!$A$11:$M$148,7,FALSE)-AD45</f>
        <v>60.671600000000126</v>
      </c>
      <c r="AM45" s="145">
        <f>VLOOKUP(AA45,'FY 2006 TABLE 15'!$A$11:$M$148,10,FALSE)-AE45</f>
        <v>2208499.8300000057</v>
      </c>
      <c r="AN45" s="145">
        <f>VLOOKUP(AA45,'FY 2006 TABLE 15'!$A$11:$M$148,11,FALSE)-AF45</f>
        <v>39.509299999999996</v>
      </c>
      <c r="AO45" s="145">
        <f>VLOOKUP(AA45,'FY 2006 TABLE 15'!$A$11:$M$148,4,FALSE)-AG45</f>
        <v>9177189.319999963</v>
      </c>
      <c r="AP45" s="145">
        <f>VLOOKUP(AA45,'FY 2006 TABLE 15'!$A$11:$M$148,5,FALSE)-AH45</f>
        <v>122.8764000000001</v>
      </c>
      <c r="AQ45" s="145">
        <f>VLOOKUP(AA45,'FY 2006 TABLE 15'!$A$11:$M$148,12,FALSE)-AI45</f>
        <v>21743895.46999997</v>
      </c>
      <c r="AR45" s="146">
        <f>VLOOKUP(AA45,'FY 2006 TABLE 15'!$A$11:$M$148,13,FALSE)-AJ45</f>
        <v>316.1822000000002</v>
      </c>
    </row>
    <row r="46" spans="1:44" ht="21.75" customHeight="1">
      <c r="A46" s="201"/>
      <c r="B46" s="59"/>
      <c r="C46" s="59"/>
      <c r="D46" s="59"/>
      <c r="E46" s="59"/>
      <c r="F46" s="59"/>
      <c r="G46" s="59"/>
      <c r="H46" s="202"/>
      <c r="I46" s="136"/>
      <c r="J46" s="69"/>
      <c r="K46" s="46"/>
      <c r="L46" s="46"/>
      <c r="M46" s="46"/>
      <c r="N46" s="46"/>
      <c r="O46" s="46"/>
      <c r="P46" s="46"/>
      <c r="Q46" s="46"/>
      <c r="R46" s="46"/>
      <c r="S46" s="46"/>
      <c r="T46" s="46"/>
      <c r="U46" s="46"/>
      <c r="V46" s="46"/>
      <c r="W46" s="46"/>
      <c r="X46" s="46"/>
      <c r="Y46" s="46"/>
      <c r="Z46" s="46"/>
      <c r="AA46" s="97">
        <v>44</v>
      </c>
      <c r="AB46" s="98" t="s">
        <v>341</v>
      </c>
      <c r="AC46" s="99">
        <v>33374474.89999999</v>
      </c>
      <c r="AD46" s="99">
        <v>4313.3353</v>
      </c>
      <c r="AE46" s="99">
        <v>6323119.339999998</v>
      </c>
      <c r="AF46" s="99">
        <v>817.2034</v>
      </c>
      <c r="AG46" s="99">
        <v>14054695.410000069</v>
      </c>
      <c r="AH46" s="99">
        <v>1816.4365</v>
      </c>
      <c r="AI46" s="99">
        <v>61276896.97000006</v>
      </c>
      <c r="AJ46" s="99">
        <v>7919.4595</v>
      </c>
      <c r="AK46" s="145">
        <f>VLOOKUP(AA46,'FY 2006 TABLE 15'!$A$11:$M$148,6,FALSE)-AC46</f>
        <v>423183.14000000805</v>
      </c>
      <c r="AL46" s="145">
        <f>VLOOKUP(AA46,'FY 2006 TABLE 15'!$A$11:$M$148,7,FALSE)-AD46</f>
        <v>97.66470000000027</v>
      </c>
      <c r="AM46" s="145">
        <f>VLOOKUP(AA46,'FY 2006 TABLE 15'!$A$11:$M$148,10,FALSE)-AE46</f>
        <v>641584.5900000017</v>
      </c>
      <c r="AN46" s="145">
        <f>VLOOKUP(AA46,'FY 2006 TABLE 15'!$A$11:$M$148,11,FALSE)-AF46</f>
        <v>91.79660000000001</v>
      </c>
      <c r="AO46" s="145">
        <f>VLOOKUP(AA46,'FY 2006 TABLE 15'!$A$11:$M$148,4,FALSE)-AG46</f>
        <v>2093879.089999931</v>
      </c>
      <c r="AP46" s="145">
        <f>VLOOKUP(AA46,'FY 2006 TABLE 15'!$A$11:$M$148,5,FALSE)-AH46</f>
        <v>290.5635</v>
      </c>
      <c r="AQ46" s="145">
        <f>VLOOKUP(AA46,'FY 2006 TABLE 15'!$A$11:$M$148,12,FALSE)-AI46</f>
        <v>3594800.639999941</v>
      </c>
      <c r="AR46" s="146">
        <f>VLOOKUP(AA46,'FY 2006 TABLE 15'!$A$11:$M$148,13,FALSE)-AJ46</f>
        <v>546.5405000000001</v>
      </c>
    </row>
    <row r="47" spans="1:44" ht="15">
      <c r="A47" s="182" t="s">
        <v>9</v>
      </c>
      <c r="B47" s="59"/>
      <c r="C47" s="59"/>
      <c r="D47" s="59"/>
      <c r="E47" s="59"/>
      <c r="F47" s="6" t="e">
        <f>H12</f>
        <v>#N/A</v>
      </c>
      <c r="G47" s="59"/>
      <c r="H47" s="202"/>
      <c r="I47" s="136"/>
      <c r="J47" s="69"/>
      <c r="K47" s="46"/>
      <c r="L47" s="46"/>
      <c r="M47" s="46"/>
      <c r="N47" s="46"/>
      <c r="O47" s="46"/>
      <c r="P47" s="46"/>
      <c r="Q47" s="46"/>
      <c r="R47" s="46"/>
      <c r="S47" s="46"/>
      <c r="T47" s="46"/>
      <c r="U47" s="46"/>
      <c r="V47" s="46"/>
      <c r="W47" s="46"/>
      <c r="X47" s="46"/>
      <c r="Y47" s="46"/>
      <c r="Z47" s="46"/>
      <c r="AA47" s="97">
        <v>45</v>
      </c>
      <c r="AB47" s="98" t="s">
        <v>342</v>
      </c>
      <c r="AC47" s="99">
        <v>1118079.35</v>
      </c>
      <c r="AD47" s="99">
        <v>3695.3971</v>
      </c>
      <c r="AE47" s="99">
        <v>289092.1</v>
      </c>
      <c r="AF47" s="99">
        <v>955.4868</v>
      </c>
      <c r="AG47" s="99">
        <v>1674466.04</v>
      </c>
      <c r="AH47" s="99">
        <v>5534.3272</v>
      </c>
      <c r="AI47" s="99">
        <v>3352667.99</v>
      </c>
      <c r="AJ47" s="99">
        <v>11081.0021</v>
      </c>
      <c r="AK47" s="145">
        <f>VLOOKUP(AA47,'FY 2006 TABLE 15'!$A$11:$M$148,6,FALSE)-AC47</f>
        <v>404721.51</v>
      </c>
      <c r="AL47" s="145">
        <f>VLOOKUP(AA47,'FY 2006 TABLE 15'!$A$11:$M$148,7,FALSE)-AD47</f>
        <v>1429.6028999999999</v>
      </c>
      <c r="AM47" s="145">
        <f>VLOOKUP(AA47,'FY 2006 TABLE 15'!$A$11:$M$148,10,FALSE)-AE47</f>
        <v>-21253.859999999986</v>
      </c>
      <c r="AN47" s="145">
        <f>VLOOKUP(AA47,'FY 2006 TABLE 15'!$A$11:$M$148,11,FALSE)-AF47</f>
        <v>-54.48680000000002</v>
      </c>
      <c r="AO47" s="145">
        <f>VLOOKUP(AA47,'FY 2006 TABLE 15'!$A$11:$M$148,4,FALSE)-AG47</f>
        <v>-88461.47999999998</v>
      </c>
      <c r="AP47" s="145">
        <f>VLOOKUP(AA47,'FY 2006 TABLE 15'!$A$11:$M$148,5,FALSE)-AH47</f>
        <v>-196.32719999999972</v>
      </c>
      <c r="AQ47" s="145">
        <f>VLOOKUP(AA47,'FY 2006 TABLE 15'!$A$11:$M$148,12,FALSE)-AI47</f>
        <v>305464.5099999998</v>
      </c>
      <c r="AR47" s="146">
        <f>VLOOKUP(AA47,'FY 2006 TABLE 15'!$A$11:$M$148,13,FALSE)-AJ47</f>
        <v>1229.9979000000003</v>
      </c>
    </row>
    <row r="48" spans="1:44" ht="6.75" customHeight="1">
      <c r="A48" s="201"/>
      <c r="B48" s="59"/>
      <c r="C48" s="59"/>
      <c r="D48" s="59"/>
      <c r="E48" s="59"/>
      <c r="F48" s="59"/>
      <c r="G48" s="59"/>
      <c r="H48" s="202"/>
      <c r="I48" s="136"/>
      <c r="J48" s="69"/>
      <c r="K48" s="46"/>
      <c r="L48" s="46"/>
      <c r="M48" s="46"/>
      <c r="N48" s="46"/>
      <c r="O48" s="46"/>
      <c r="P48" s="46"/>
      <c r="Q48" s="46"/>
      <c r="R48" s="46"/>
      <c r="S48" s="46"/>
      <c r="T48" s="46"/>
      <c r="U48" s="46"/>
      <c r="V48" s="46"/>
      <c r="W48" s="46"/>
      <c r="X48" s="46"/>
      <c r="Y48" s="46"/>
      <c r="Z48" s="46"/>
      <c r="AA48" s="97">
        <v>46</v>
      </c>
      <c r="AB48" s="98" t="s">
        <v>343</v>
      </c>
      <c r="AC48" s="99">
        <v>17238698.26</v>
      </c>
      <c r="AD48" s="99">
        <v>3417.6642</v>
      </c>
      <c r="AE48" s="99">
        <v>2851545.11</v>
      </c>
      <c r="AF48" s="99">
        <v>565.3341</v>
      </c>
      <c r="AG48" s="99">
        <v>15987399.79</v>
      </c>
      <c r="AH48" s="99">
        <v>3169.5876</v>
      </c>
      <c r="AI48" s="99">
        <v>40703878</v>
      </c>
      <c r="AJ48" s="99">
        <v>8069.7617</v>
      </c>
      <c r="AK48" s="145">
        <f>VLOOKUP(AA48,'FY 2006 TABLE 15'!$A$11:$M$148,6,FALSE)-AC48</f>
        <v>870844.25</v>
      </c>
      <c r="AL48" s="145">
        <f>VLOOKUP(AA48,'FY 2006 TABLE 15'!$A$11:$M$148,7,FALSE)-AD48</f>
        <v>76.33579999999984</v>
      </c>
      <c r="AM48" s="145">
        <f>VLOOKUP(AA48,'FY 2006 TABLE 15'!$A$11:$M$148,10,FALSE)-AE48</f>
        <v>319310.8700000001</v>
      </c>
      <c r="AN48" s="145">
        <f>VLOOKUP(AA48,'FY 2006 TABLE 15'!$A$11:$M$148,11,FALSE)-AF48</f>
        <v>46.665899999999965</v>
      </c>
      <c r="AO48" s="145">
        <f>VLOOKUP(AA48,'FY 2006 TABLE 15'!$A$11:$M$148,4,FALSE)-AG48</f>
        <v>2637672.419999998</v>
      </c>
      <c r="AP48" s="145">
        <f>VLOOKUP(AA48,'FY 2006 TABLE 15'!$A$11:$M$148,5,FALSE)-AH48</f>
        <v>424.41240000000016</v>
      </c>
      <c r="AQ48" s="145">
        <f>VLOOKUP(AA48,'FY 2006 TABLE 15'!$A$11:$M$148,12,FALSE)-AI48</f>
        <v>4349638</v>
      </c>
      <c r="AR48" s="146">
        <f>VLOOKUP(AA48,'FY 2006 TABLE 15'!$A$11:$M$148,13,FALSE)-AJ48</f>
        <v>624.2383</v>
      </c>
    </row>
    <row r="49" spans="1:44" ht="15.75">
      <c r="A49" s="199" t="s">
        <v>10</v>
      </c>
      <c r="B49" s="57"/>
      <c r="C49" s="59"/>
      <c r="D49" s="59"/>
      <c r="E49" s="59"/>
      <c r="F49" s="59"/>
      <c r="G49" s="59"/>
      <c r="H49" s="200" t="e">
        <f>(F47/$F$51)</f>
        <v>#N/A</v>
      </c>
      <c r="I49" s="136" t="e">
        <f>VLOOKUP($A$5,'FY 2006 TABLE 15'!A11:M148,13,FALSE)</f>
        <v>#N/A</v>
      </c>
      <c r="J49" s="69" t="e">
        <f>IF(H49=I49,"OK","???")</f>
        <v>#N/A</v>
      </c>
      <c r="K49" s="46"/>
      <c r="L49" s="46"/>
      <c r="M49" s="46"/>
      <c r="N49" s="46"/>
      <c r="O49" s="46"/>
      <c r="P49" s="46"/>
      <c r="Q49" s="46"/>
      <c r="R49" s="46"/>
      <c r="S49" s="46"/>
      <c r="T49" s="46"/>
      <c r="U49" s="46"/>
      <c r="V49" s="46"/>
      <c r="W49" s="46"/>
      <c r="X49" s="46"/>
      <c r="Y49" s="46"/>
      <c r="Z49" s="46"/>
      <c r="AA49" s="97">
        <v>47</v>
      </c>
      <c r="AB49" s="98" t="s">
        <v>344</v>
      </c>
      <c r="AC49" s="99">
        <v>19079563.18</v>
      </c>
      <c r="AD49" s="99">
        <v>2195.6325</v>
      </c>
      <c r="AE49" s="99">
        <v>10394</v>
      </c>
      <c r="AF49" s="99">
        <v>1.1961</v>
      </c>
      <c r="AG49" s="99">
        <v>50721849.76</v>
      </c>
      <c r="AH49" s="99">
        <v>5836.9544</v>
      </c>
      <c r="AI49" s="99">
        <v>76899727.66</v>
      </c>
      <c r="AJ49" s="99">
        <v>8849.4447</v>
      </c>
      <c r="AK49" s="145">
        <f>VLOOKUP(AA49,'FY 2006 TABLE 15'!$A$11:$M$148,6,FALSE)-AC49</f>
        <v>1614389.2600000016</v>
      </c>
      <c r="AL49" s="145">
        <f>VLOOKUP(AA49,'FY 2006 TABLE 15'!$A$11:$M$148,7,FALSE)-AD49</f>
        <v>78.36749999999984</v>
      </c>
      <c r="AM49" s="145">
        <f>VLOOKUP(AA49,'FY 2006 TABLE 15'!$A$11:$M$148,10,FALSE)-AE49</f>
        <v>-10394</v>
      </c>
      <c r="AN49" s="145">
        <f>VLOOKUP(AA49,'FY 2006 TABLE 15'!$A$11:$M$148,11,FALSE)-AF49</f>
        <v>-1.1961</v>
      </c>
      <c r="AO49" s="145">
        <f>VLOOKUP(AA49,'FY 2006 TABLE 15'!$A$11:$M$148,4,FALSE)-AG49</f>
        <v>2551470.240000002</v>
      </c>
      <c r="AP49" s="145">
        <f>VLOOKUP(AA49,'FY 2006 TABLE 15'!$A$11:$M$148,5,FALSE)-AH49</f>
        <v>18.045600000000377</v>
      </c>
      <c r="AQ49" s="145">
        <f>VLOOKUP(AA49,'FY 2006 TABLE 15'!$A$11:$M$148,12,FALSE)-AI49</f>
        <v>5158159.260000005</v>
      </c>
      <c r="AR49" s="146">
        <f>VLOOKUP(AA49,'FY 2006 TABLE 15'!$A$11:$M$148,13,FALSE)-AJ49</f>
        <v>168.5553</v>
      </c>
    </row>
    <row r="50" spans="1:44" ht="21.75" customHeight="1">
      <c r="A50" s="201"/>
      <c r="B50" s="59"/>
      <c r="C50" s="59"/>
      <c r="D50" s="59"/>
      <c r="E50" s="59"/>
      <c r="F50" s="59"/>
      <c r="G50" s="59"/>
      <c r="H50" s="202"/>
      <c r="I50" s="136"/>
      <c r="J50" s="69"/>
      <c r="K50" s="46"/>
      <c r="L50" s="46"/>
      <c r="M50" s="46"/>
      <c r="N50" s="46"/>
      <c r="O50" s="46"/>
      <c r="P50" s="46"/>
      <c r="Q50" s="46"/>
      <c r="R50" s="46"/>
      <c r="S50" s="46"/>
      <c r="T50" s="46"/>
      <c r="U50" s="46"/>
      <c r="V50" s="46"/>
      <c r="W50" s="46"/>
      <c r="X50" s="46"/>
      <c r="Y50" s="46"/>
      <c r="Z50" s="46"/>
      <c r="AA50" s="97">
        <v>48</v>
      </c>
      <c r="AB50" s="98" t="s">
        <v>345</v>
      </c>
      <c r="AC50" s="99">
        <v>11415601.810000002</v>
      </c>
      <c r="AD50" s="99">
        <v>3392.8455</v>
      </c>
      <c r="AE50" s="99">
        <v>884922.53</v>
      </c>
      <c r="AF50" s="99">
        <v>263.0089</v>
      </c>
      <c r="AG50" s="99">
        <v>9105975.48999997</v>
      </c>
      <c r="AH50" s="99">
        <v>2706.3985</v>
      </c>
      <c r="AI50" s="99">
        <v>23833297.559999973</v>
      </c>
      <c r="AJ50" s="99">
        <v>7083.5246</v>
      </c>
      <c r="AK50" s="145">
        <f>VLOOKUP(AA50,'FY 2006 TABLE 15'!$A$11:$M$148,6,FALSE)-AC50</f>
        <v>1275458.5299999975</v>
      </c>
      <c r="AL50" s="145">
        <f>VLOOKUP(AA50,'FY 2006 TABLE 15'!$A$11:$M$148,7,FALSE)-AD50</f>
        <v>179.1545000000001</v>
      </c>
      <c r="AM50" s="145">
        <f>VLOOKUP(AA50,'FY 2006 TABLE 15'!$A$11:$M$148,10,FALSE)-AE50</f>
        <v>785313.6199999999</v>
      </c>
      <c r="AN50" s="145">
        <f>VLOOKUP(AA50,'FY 2006 TABLE 15'!$A$11:$M$148,11,FALSE)-AF50</f>
        <v>206.99110000000002</v>
      </c>
      <c r="AO50" s="145">
        <f>VLOOKUP(AA50,'FY 2006 TABLE 15'!$A$11:$M$148,4,FALSE)-AG50</f>
        <v>351332.7300000321</v>
      </c>
      <c r="AP50" s="145">
        <f>VLOOKUP(AA50,'FY 2006 TABLE 15'!$A$11:$M$148,5,FALSE)-AH50</f>
        <v>-44.398499999999785</v>
      </c>
      <c r="AQ50" s="145">
        <f>VLOOKUP(AA50,'FY 2006 TABLE 15'!$A$11:$M$148,12,FALSE)-AI50</f>
        <v>2738216.9400000274</v>
      </c>
      <c r="AR50" s="146">
        <f>VLOOKUP(AA50,'FY 2006 TABLE 15'!$A$11:$M$148,13,FALSE)-AJ50</f>
        <v>394.47540000000026</v>
      </c>
    </row>
    <row r="51" spans="1:44" ht="15.75">
      <c r="A51" s="203" t="s">
        <v>285</v>
      </c>
      <c r="B51" s="59"/>
      <c r="C51" s="59"/>
      <c r="D51" s="59"/>
      <c r="E51" s="59"/>
      <c r="F51" s="149" t="e">
        <f>VLOOKUP($A$5,'Source Data'!A2:Q137,17,FALSE)</f>
        <v>#N/A</v>
      </c>
      <c r="G51" s="59"/>
      <c r="H51" s="185"/>
      <c r="I51" s="136"/>
      <c r="J51" s="69"/>
      <c r="K51" s="46"/>
      <c r="L51" s="46"/>
      <c r="M51" s="46"/>
      <c r="N51" s="46"/>
      <c r="O51" s="46"/>
      <c r="P51" s="46"/>
      <c r="Q51" s="46"/>
      <c r="R51" s="46"/>
      <c r="S51" s="46"/>
      <c r="T51" s="46"/>
      <c r="U51" s="46"/>
      <c r="V51" s="46"/>
      <c r="W51" s="46"/>
      <c r="X51" s="46"/>
      <c r="Y51" s="46"/>
      <c r="Z51" s="46"/>
      <c r="AA51" s="97">
        <v>49</v>
      </c>
      <c r="AB51" s="98" t="s">
        <v>346</v>
      </c>
      <c r="AC51" s="99">
        <v>4074509.95</v>
      </c>
      <c r="AD51" s="99">
        <v>4963.2855</v>
      </c>
      <c r="AE51" s="99">
        <v>855930.71</v>
      </c>
      <c r="AF51" s="99">
        <v>1042.6354</v>
      </c>
      <c r="AG51" s="99">
        <v>3380367.56</v>
      </c>
      <c r="AH51" s="99">
        <v>4117.7294</v>
      </c>
      <c r="AI51" s="99">
        <v>9081843.880000003</v>
      </c>
      <c r="AJ51" s="99">
        <v>11062.8724</v>
      </c>
      <c r="AK51" s="145">
        <f>VLOOKUP(AA51,'FY 2006 TABLE 15'!$A$11:$M$148,6,FALSE)-AC51</f>
        <v>56287.22999999998</v>
      </c>
      <c r="AL51" s="145">
        <f>VLOOKUP(AA51,'FY 2006 TABLE 15'!$A$11:$M$148,7,FALSE)-AD51</f>
        <v>239.71450000000004</v>
      </c>
      <c r="AM51" s="145">
        <f>VLOOKUP(AA51,'FY 2006 TABLE 15'!$A$11:$M$148,10,FALSE)-AE51</f>
        <v>109079.98999999999</v>
      </c>
      <c r="AN51" s="145">
        <f>VLOOKUP(AA51,'FY 2006 TABLE 15'!$A$11:$M$148,11,FALSE)-AF51</f>
        <v>173.3646000000001</v>
      </c>
      <c r="AO51" s="145">
        <f>VLOOKUP(AA51,'FY 2006 TABLE 15'!$A$11:$M$148,4,FALSE)-AG51</f>
        <v>755084.4899999998</v>
      </c>
      <c r="AP51" s="145">
        <f>VLOOKUP(AA51,'FY 2006 TABLE 15'!$A$11:$M$148,5,FALSE)-AH51</f>
        <v>1091.2705999999998</v>
      </c>
      <c r="AQ51" s="145">
        <f>VLOOKUP(AA51,'FY 2006 TABLE 15'!$A$11:$M$148,12,FALSE)-AI51</f>
        <v>980679.549999997</v>
      </c>
      <c r="AR51" s="146">
        <f>VLOOKUP(AA51,'FY 2006 TABLE 15'!$A$11:$M$148,13,FALSE)-AJ51</f>
        <v>1612.1275999999998</v>
      </c>
    </row>
    <row r="52" spans="1:44" ht="15">
      <c r="A52" s="204"/>
      <c r="B52" s="205"/>
      <c r="C52" s="205"/>
      <c r="D52" s="205"/>
      <c r="E52" s="205"/>
      <c r="F52" s="205"/>
      <c r="G52" s="205"/>
      <c r="H52" s="206"/>
      <c r="I52" s="136"/>
      <c r="J52" s="69"/>
      <c r="K52" s="46"/>
      <c r="L52" s="46"/>
      <c r="M52" s="46"/>
      <c r="N52" s="46"/>
      <c r="O52" s="46"/>
      <c r="P52" s="46"/>
      <c r="Q52" s="46"/>
      <c r="R52" s="46"/>
      <c r="S52" s="46"/>
      <c r="T52" s="46"/>
      <c r="U52" s="46"/>
      <c r="V52" s="46"/>
      <c r="W52" s="46"/>
      <c r="X52" s="46"/>
      <c r="Y52" s="46"/>
      <c r="Z52" s="46"/>
      <c r="AA52" s="97">
        <v>50</v>
      </c>
      <c r="AB52" s="98" t="s">
        <v>347</v>
      </c>
      <c r="AC52" s="99">
        <v>7473686.9399999995</v>
      </c>
      <c r="AD52" s="99">
        <v>3905.9516</v>
      </c>
      <c r="AE52" s="99">
        <v>988637.25</v>
      </c>
      <c r="AF52" s="99">
        <v>516.6887</v>
      </c>
      <c r="AG52" s="99">
        <v>5609560.170000003</v>
      </c>
      <c r="AH52" s="99">
        <v>2931.7084</v>
      </c>
      <c r="AI52" s="99">
        <v>15578841.660000002</v>
      </c>
      <c r="AJ52" s="99">
        <v>8141.9255</v>
      </c>
      <c r="AK52" s="145">
        <f>VLOOKUP(AA52,'FY 2006 TABLE 15'!$A$11:$M$148,6,FALSE)-AC52</f>
        <v>722153.9900000002</v>
      </c>
      <c r="AL52" s="145">
        <f>VLOOKUP(AA52,'FY 2006 TABLE 15'!$A$11:$M$148,7,FALSE)-AD52</f>
        <v>147.04840000000013</v>
      </c>
      <c r="AM52" s="145">
        <f>VLOOKUP(AA52,'FY 2006 TABLE 15'!$A$11:$M$148,10,FALSE)-AE52</f>
        <v>186237.1299999999</v>
      </c>
      <c r="AN52" s="145">
        <f>VLOOKUP(AA52,'FY 2006 TABLE 15'!$A$11:$M$148,11,FALSE)-AF52</f>
        <v>64.31129999999996</v>
      </c>
      <c r="AO52" s="145">
        <f>VLOOKUP(AA52,'FY 2006 TABLE 15'!$A$11:$M$148,4,FALSE)-AG52</f>
        <v>1347067.0599999977</v>
      </c>
      <c r="AP52" s="145">
        <f>VLOOKUP(AA52,'FY 2006 TABLE 15'!$A$11:$M$148,5,FALSE)-AH52</f>
        <v>508.2916</v>
      </c>
      <c r="AQ52" s="145">
        <f>VLOOKUP(AA52,'FY 2006 TABLE 15'!$A$11:$M$148,12,FALSE)-AI52</f>
        <v>2470117.1999999974</v>
      </c>
      <c r="AR52" s="146">
        <f>VLOOKUP(AA52,'FY 2006 TABLE 15'!$A$11:$M$148,13,FALSE)-AJ52</f>
        <v>783.0744999999997</v>
      </c>
    </row>
    <row r="53" spans="1:44" ht="15">
      <c r="A53" s="47"/>
      <c r="B53" s="47"/>
      <c r="C53" s="47"/>
      <c r="D53" s="47"/>
      <c r="E53" s="47"/>
      <c r="F53" s="47"/>
      <c r="G53" s="47"/>
      <c r="H53" s="47"/>
      <c r="I53" s="136"/>
      <c r="J53" s="69"/>
      <c r="K53" s="46"/>
      <c r="L53" s="46"/>
      <c r="M53" s="46"/>
      <c r="N53" s="46"/>
      <c r="O53" s="46"/>
      <c r="P53" s="46"/>
      <c r="Q53" s="46"/>
      <c r="R53" s="46"/>
      <c r="S53" s="46"/>
      <c r="T53" s="46"/>
      <c r="U53" s="46"/>
      <c r="V53" s="46"/>
      <c r="W53" s="46"/>
      <c r="X53" s="46"/>
      <c r="Y53" s="46"/>
      <c r="Z53" s="46"/>
      <c r="AA53" s="97">
        <v>51</v>
      </c>
      <c r="AB53" s="98" t="s">
        <v>348</v>
      </c>
      <c r="AC53" s="99">
        <v>2427512.44</v>
      </c>
      <c r="AD53" s="99">
        <v>1733.5412</v>
      </c>
      <c r="AE53" s="99">
        <v>1230458.05</v>
      </c>
      <c r="AF53" s="99">
        <v>878.6978</v>
      </c>
      <c r="AG53" s="99">
        <v>7920424.440000002</v>
      </c>
      <c r="AH53" s="99">
        <v>5656.1532</v>
      </c>
      <c r="AI53" s="99">
        <v>12785901.850000001</v>
      </c>
      <c r="AJ53" s="99">
        <v>9130.7</v>
      </c>
      <c r="AK53" s="145">
        <f>VLOOKUP(AA53,'FY 2006 TABLE 15'!$A$11:$M$148,6,FALSE)-AC53</f>
        <v>308107.6499999999</v>
      </c>
      <c r="AL53" s="145">
        <f>VLOOKUP(AA53,'FY 2006 TABLE 15'!$A$11:$M$148,7,FALSE)-AD53</f>
        <v>262.4588000000001</v>
      </c>
      <c r="AM53" s="145">
        <f>VLOOKUP(AA53,'FY 2006 TABLE 15'!$A$11:$M$148,10,FALSE)-AE53</f>
        <v>-36950.8600000001</v>
      </c>
      <c r="AN53" s="145">
        <f>VLOOKUP(AA53,'FY 2006 TABLE 15'!$A$11:$M$148,11,FALSE)-AF53</f>
        <v>-7.697800000000029</v>
      </c>
      <c r="AO53" s="145">
        <f>VLOOKUP(AA53,'FY 2006 TABLE 15'!$A$11:$M$148,4,FALSE)-AG53</f>
        <v>638140.9499999983</v>
      </c>
      <c r="AP53" s="145">
        <f>VLOOKUP(AA53,'FY 2006 TABLE 15'!$A$11:$M$148,5,FALSE)-AH53</f>
        <v>587.8468000000003</v>
      </c>
      <c r="AQ53" s="145">
        <f>VLOOKUP(AA53,'FY 2006 TABLE 15'!$A$11:$M$148,12,FALSE)-AI53</f>
        <v>988559.8599999994</v>
      </c>
      <c r="AR53" s="146">
        <f>VLOOKUP(AA53,'FY 2006 TABLE 15'!$A$11:$M$148,13,FALSE)-AJ53</f>
        <v>918.2999999999993</v>
      </c>
    </row>
    <row r="54" spans="1:44" ht="15">
      <c r="A54" s="47"/>
      <c r="B54" s="47"/>
      <c r="C54" s="47"/>
      <c r="D54" s="47"/>
      <c r="E54" s="47"/>
      <c r="F54" s="47"/>
      <c r="G54" s="47"/>
      <c r="H54" s="47"/>
      <c r="I54" s="136"/>
      <c r="J54" s="69"/>
      <c r="K54" s="46"/>
      <c r="L54" s="46"/>
      <c r="M54" s="46"/>
      <c r="N54" s="46"/>
      <c r="O54" s="46"/>
      <c r="P54" s="46"/>
      <c r="Q54" s="46"/>
      <c r="R54" s="46"/>
      <c r="S54" s="46"/>
      <c r="T54" s="46"/>
      <c r="U54" s="46"/>
      <c r="V54" s="46"/>
      <c r="W54" s="46"/>
      <c r="X54" s="46"/>
      <c r="Y54" s="46"/>
      <c r="Z54" s="46"/>
      <c r="AA54" s="97">
        <v>52</v>
      </c>
      <c r="AB54" s="98" t="s">
        <v>349</v>
      </c>
      <c r="AC54" s="99">
        <v>19568796.480000004</v>
      </c>
      <c r="AD54" s="99">
        <v>5387.8252</v>
      </c>
      <c r="AE54" s="99">
        <v>5436018.02</v>
      </c>
      <c r="AF54" s="99">
        <v>1496.6845</v>
      </c>
      <c r="AG54" s="99">
        <v>4884540.839999989</v>
      </c>
      <c r="AH54" s="99">
        <v>1344.8478</v>
      </c>
      <c r="AI54" s="99">
        <v>33109835.819999993</v>
      </c>
      <c r="AJ54" s="99">
        <v>9116.0438</v>
      </c>
      <c r="AK54" s="145">
        <f>VLOOKUP(AA54,'FY 2006 TABLE 15'!$A$11:$M$148,6,FALSE)-AC54</f>
        <v>1258956.3999999985</v>
      </c>
      <c r="AL54" s="145">
        <f>VLOOKUP(AA54,'FY 2006 TABLE 15'!$A$11:$M$148,7,FALSE)-AD54</f>
        <v>482.1747999999998</v>
      </c>
      <c r="AM54" s="145">
        <f>VLOOKUP(AA54,'FY 2006 TABLE 15'!$A$11:$M$148,10,FALSE)-AE54</f>
        <v>-11047.28000000026</v>
      </c>
      <c r="AN54" s="145">
        <f>VLOOKUP(AA54,'FY 2006 TABLE 15'!$A$11:$M$148,11,FALSE)-AF54</f>
        <v>32.31549999999993</v>
      </c>
      <c r="AO54" s="145">
        <f>VLOOKUP(AA54,'FY 2006 TABLE 15'!$A$11:$M$148,4,FALSE)-AG54</f>
        <v>149455.43000001088</v>
      </c>
      <c r="AP54" s="145">
        <f>VLOOKUP(AA54,'FY 2006 TABLE 15'!$A$11:$M$148,5,FALSE)-AH54</f>
        <v>74.1522</v>
      </c>
      <c r="AQ54" s="145">
        <f>VLOOKUP(AA54,'FY 2006 TABLE 15'!$A$11:$M$148,12,FALSE)-AI54</f>
        <v>1659504.7300000042</v>
      </c>
      <c r="AR54" s="146">
        <f>VLOOKUP(AA54,'FY 2006 TABLE 15'!$A$11:$M$148,13,FALSE)-AJ54</f>
        <v>683.9562000000005</v>
      </c>
    </row>
    <row r="55" spans="1:44" ht="15">
      <c r="A55" s="47"/>
      <c r="B55" s="47"/>
      <c r="C55" s="47"/>
      <c r="D55" s="47"/>
      <c r="E55" s="47"/>
      <c r="F55" s="47"/>
      <c r="G55" s="47"/>
      <c r="H55" s="47"/>
      <c r="I55" s="136"/>
      <c r="J55" s="69"/>
      <c r="K55" s="46"/>
      <c r="L55" s="46"/>
      <c r="M55" s="46"/>
      <c r="N55" s="46"/>
      <c r="O55" s="46"/>
      <c r="P55" s="46"/>
      <c r="Q55" s="46"/>
      <c r="R55" s="46"/>
      <c r="S55" s="46"/>
      <c r="T55" s="46"/>
      <c r="U55" s="46"/>
      <c r="V55" s="46"/>
      <c r="W55" s="46"/>
      <c r="X55" s="46"/>
      <c r="Y55" s="46"/>
      <c r="Z55" s="46"/>
      <c r="AA55" s="97">
        <v>53</v>
      </c>
      <c r="AB55" s="98" t="s">
        <v>350</v>
      </c>
      <c r="AC55" s="99">
        <v>71094745.13</v>
      </c>
      <c r="AD55" s="99">
        <v>1629.4635</v>
      </c>
      <c r="AE55" s="99">
        <v>9738715.289999997</v>
      </c>
      <c r="AF55" s="99">
        <v>223.2075</v>
      </c>
      <c r="AG55" s="99">
        <v>378030534.1899996</v>
      </c>
      <c r="AH55" s="99">
        <v>8664.3104</v>
      </c>
      <c r="AI55" s="99">
        <v>490683395.6799996</v>
      </c>
      <c r="AJ55" s="99">
        <v>11246.2694</v>
      </c>
      <c r="AK55" s="145">
        <f>VLOOKUP(AA55,'FY 2006 TABLE 15'!$A$11:$M$148,6,FALSE)-AC55</f>
        <v>6882430.010000005</v>
      </c>
      <c r="AL55" s="145">
        <f>VLOOKUP(AA55,'FY 2006 TABLE 15'!$A$11:$M$148,7,FALSE)-AD55</f>
        <v>34.53649999999993</v>
      </c>
      <c r="AM55" s="145">
        <f>VLOOKUP(AA55,'FY 2006 TABLE 15'!$A$11:$M$148,10,FALSE)-AE55</f>
        <v>3343073.0100000035</v>
      </c>
      <c r="AN55" s="145">
        <f>VLOOKUP(AA55,'FY 2006 TABLE 15'!$A$11:$M$148,11,FALSE)-AF55</f>
        <v>55.79249999999999</v>
      </c>
      <c r="AO55" s="145">
        <f>VLOOKUP(AA55,'FY 2006 TABLE 15'!$A$11:$M$148,4,FALSE)-AG55</f>
        <v>51739057.06000042</v>
      </c>
      <c r="AP55" s="145">
        <f>VLOOKUP(AA55,'FY 2006 TABLE 15'!$A$11:$M$148,5,FALSE)-AH55</f>
        <v>508.6895999999997</v>
      </c>
      <c r="AQ55" s="145">
        <f>VLOOKUP(AA55,'FY 2006 TABLE 15'!$A$11:$M$148,12,FALSE)-AI55</f>
        <v>70369992.04000044</v>
      </c>
      <c r="AR55" s="146">
        <f>VLOOKUP(AA55,'FY 2006 TABLE 15'!$A$11:$M$148,13,FALSE)-AJ55</f>
        <v>728.7306000000008</v>
      </c>
    </row>
    <row r="56" spans="1:44" ht="15">
      <c r="A56" s="47"/>
      <c r="B56" s="47"/>
      <c r="C56" s="47"/>
      <c r="D56" s="47"/>
      <c r="E56" s="47"/>
      <c r="F56" s="47"/>
      <c r="G56" s="47"/>
      <c r="H56" s="47"/>
      <c r="I56" s="136"/>
      <c r="J56" s="69"/>
      <c r="K56" s="46"/>
      <c r="L56" s="46"/>
      <c r="M56" s="46"/>
      <c r="N56" s="46"/>
      <c r="O56" s="46"/>
      <c r="P56" s="46"/>
      <c r="Q56" s="46"/>
      <c r="R56" s="46"/>
      <c r="S56" s="46"/>
      <c r="T56" s="46"/>
      <c r="U56" s="46"/>
      <c r="V56" s="46"/>
      <c r="W56" s="46"/>
      <c r="X56" s="46"/>
      <c r="Y56" s="46"/>
      <c r="Z56" s="46"/>
      <c r="AA56" s="97">
        <v>54</v>
      </c>
      <c r="AB56" s="98" t="s">
        <v>351</v>
      </c>
      <c r="AC56" s="99">
        <v>10131620.030000001</v>
      </c>
      <c r="AD56" s="99">
        <v>2359.2248</v>
      </c>
      <c r="AE56" s="99">
        <v>2487138.81</v>
      </c>
      <c r="AF56" s="99">
        <v>579.1492</v>
      </c>
      <c r="AG56" s="99">
        <v>19428351.82000002</v>
      </c>
      <c r="AH56" s="99">
        <v>4524.0395</v>
      </c>
      <c r="AI56" s="99">
        <v>35915606.94000002</v>
      </c>
      <c r="AJ56" s="99">
        <v>8363.2222</v>
      </c>
      <c r="AK56" s="145">
        <f>VLOOKUP(AA56,'FY 2006 TABLE 15'!$A$11:$M$148,6,FALSE)-AC56</f>
        <v>123394.36999999918</v>
      </c>
      <c r="AL56" s="145">
        <f>VLOOKUP(AA56,'FY 2006 TABLE 15'!$A$11:$M$148,7,FALSE)-AD56</f>
        <v>-13.22479999999996</v>
      </c>
      <c r="AM56" s="145">
        <f>VLOOKUP(AA56,'FY 2006 TABLE 15'!$A$11:$M$148,10,FALSE)-AE56</f>
        <v>251038.77000000002</v>
      </c>
      <c r="AN56" s="145">
        <f>VLOOKUP(AA56,'FY 2006 TABLE 15'!$A$11:$M$148,11,FALSE)-AF56</f>
        <v>46.85080000000005</v>
      </c>
      <c r="AO56" s="145">
        <f>VLOOKUP(AA56,'FY 2006 TABLE 15'!$A$11:$M$148,4,FALSE)-AG56</f>
        <v>1509105.4899999835</v>
      </c>
      <c r="AP56" s="145">
        <f>VLOOKUP(AA56,'FY 2006 TABLE 15'!$A$11:$M$148,5,FALSE)-AH56</f>
        <v>264.96050000000014</v>
      </c>
      <c r="AQ56" s="145">
        <f>VLOOKUP(AA56,'FY 2006 TABLE 15'!$A$11:$M$148,12,FALSE)-AI56</f>
        <v>2214439.4099999815</v>
      </c>
      <c r="AR56" s="146">
        <f>VLOOKUP(AA56,'FY 2006 TABLE 15'!$A$11:$M$148,13,FALSE)-AJ56</f>
        <v>357.77779999999984</v>
      </c>
    </row>
    <row r="57" spans="1:44" ht="15">
      <c r="A57" s="47"/>
      <c r="B57" s="47"/>
      <c r="C57" s="47"/>
      <c r="D57" s="47"/>
      <c r="E57" s="47"/>
      <c r="F57" s="47"/>
      <c r="G57" s="47"/>
      <c r="H57" s="47"/>
      <c r="I57" s="136"/>
      <c r="J57" s="69"/>
      <c r="K57" s="46"/>
      <c r="L57" s="46"/>
      <c r="M57" s="46"/>
      <c r="N57" s="46"/>
      <c r="O57" s="46"/>
      <c r="P57" s="46"/>
      <c r="Q57" s="46"/>
      <c r="R57" s="46"/>
      <c r="S57" s="46"/>
      <c r="T57" s="46"/>
      <c r="U57" s="46"/>
      <c r="V57" s="46"/>
      <c r="W57" s="46"/>
      <c r="X57" s="46"/>
      <c r="Y57" s="46"/>
      <c r="Z57" s="46"/>
      <c r="AA57" s="97">
        <v>55</v>
      </c>
      <c r="AB57" s="98" t="s">
        <v>352</v>
      </c>
      <c r="AC57" s="99">
        <v>8102593.1499999985</v>
      </c>
      <c r="AD57" s="99">
        <v>4740.1604</v>
      </c>
      <c r="AE57" s="99">
        <v>1588521.59</v>
      </c>
      <c r="AF57" s="99">
        <v>929.3132</v>
      </c>
      <c r="AG57" s="99">
        <v>3801500.04</v>
      </c>
      <c r="AH57" s="99">
        <v>2223.9448</v>
      </c>
      <c r="AI57" s="99">
        <v>15090377.92</v>
      </c>
      <c r="AJ57" s="99">
        <v>8828.1381</v>
      </c>
      <c r="AK57" s="145">
        <f>VLOOKUP(AA57,'FY 2006 TABLE 15'!$A$11:$M$148,6,FALSE)-AC57</f>
        <v>48959.04000000283</v>
      </c>
      <c r="AL57" s="145">
        <f>VLOOKUP(AA57,'FY 2006 TABLE 15'!$A$11:$M$148,7,FALSE)-AD57</f>
        <v>34.839600000000246</v>
      </c>
      <c r="AM57" s="145">
        <f>VLOOKUP(AA57,'FY 2006 TABLE 15'!$A$11:$M$148,10,FALSE)-AE57</f>
        <v>987075.2099999997</v>
      </c>
      <c r="AN57" s="145">
        <f>VLOOKUP(AA57,'FY 2006 TABLE 15'!$A$11:$M$148,11,FALSE)-AF57</f>
        <v>579.6868</v>
      </c>
      <c r="AO57" s="145">
        <f>VLOOKUP(AA57,'FY 2006 TABLE 15'!$A$11:$M$148,4,FALSE)-AG57</f>
        <v>-282929.04000000004</v>
      </c>
      <c r="AP57" s="145">
        <f>VLOOKUP(AA57,'FY 2006 TABLE 15'!$A$11:$M$148,5,FALSE)-AH57</f>
        <v>-162.9448000000002</v>
      </c>
      <c r="AQ57" s="145">
        <f>VLOOKUP(AA57,'FY 2006 TABLE 15'!$A$11:$M$148,12,FALSE)-AI57</f>
        <v>849232.4900000002</v>
      </c>
      <c r="AR57" s="146">
        <f>VLOOKUP(AA57,'FY 2006 TABLE 15'!$A$11:$M$148,13,FALSE)-AJ57</f>
        <v>509.8618999999999</v>
      </c>
    </row>
    <row r="58" spans="1:44" ht="15">
      <c r="A58" s="47"/>
      <c r="B58" s="47"/>
      <c r="C58" s="47"/>
      <c r="D58" s="47"/>
      <c r="E58" s="47"/>
      <c r="F58" s="47"/>
      <c r="G58" s="47"/>
      <c r="H58" s="47"/>
      <c r="I58" s="136"/>
      <c r="J58" s="69"/>
      <c r="K58" s="46"/>
      <c r="L58" s="46"/>
      <c r="M58" s="46"/>
      <c r="N58" s="46"/>
      <c r="O58" s="46"/>
      <c r="P58" s="46"/>
      <c r="Q58" s="46"/>
      <c r="R58" s="46"/>
      <c r="S58" s="46"/>
      <c r="T58" s="46"/>
      <c r="U58" s="46"/>
      <c r="V58" s="46"/>
      <c r="W58" s="46"/>
      <c r="X58" s="46"/>
      <c r="Y58" s="46"/>
      <c r="Z58" s="46"/>
      <c r="AA58" s="97">
        <v>56</v>
      </c>
      <c r="AB58" s="98" t="s">
        <v>353</v>
      </c>
      <c r="AC58" s="99">
        <v>6292376.1499999985</v>
      </c>
      <c r="AD58" s="99">
        <v>3439.9231</v>
      </c>
      <c r="AE58" s="99">
        <v>921772.02</v>
      </c>
      <c r="AF58" s="99">
        <v>503.9153</v>
      </c>
      <c r="AG58" s="99">
        <v>6313128.949999999</v>
      </c>
      <c r="AH58" s="99">
        <v>3451.2683</v>
      </c>
      <c r="AI58" s="99">
        <v>15200596.119999997</v>
      </c>
      <c r="AJ58" s="99">
        <v>8309.8786</v>
      </c>
      <c r="AK58" s="145">
        <f>VLOOKUP(AA58,'FY 2006 TABLE 15'!$A$11:$M$148,6,FALSE)-AC58</f>
        <v>448226.14000000246</v>
      </c>
      <c r="AL58" s="145">
        <f>VLOOKUP(AA58,'FY 2006 TABLE 15'!$A$11:$M$148,7,FALSE)-AD58</f>
        <v>200.07690000000002</v>
      </c>
      <c r="AM58" s="145">
        <f>VLOOKUP(AA58,'FY 2006 TABLE 15'!$A$11:$M$148,10,FALSE)-AE58</f>
        <v>212319.43999999994</v>
      </c>
      <c r="AN58" s="145">
        <f>VLOOKUP(AA58,'FY 2006 TABLE 15'!$A$11:$M$148,11,FALSE)-AF58</f>
        <v>108.0847</v>
      </c>
      <c r="AO58" s="145">
        <f>VLOOKUP(AA58,'FY 2006 TABLE 15'!$A$11:$M$148,4,FALSE)-AG58</f>
        <v>320094.93000000156</v>
      </c>
      <c r="AP58" s="145">
        <f>VLOOKUP(AA58,'FY 2006 TABLE 15'!$A$11:$M$148,5,FALSE)-AH58</f>
        <v>130.73169999999982</v>
      </c>
      <c r="AQ58" s="145">
        <f>VLOOKUP(AA58,'FY 2006 TABLE 15'!$A$11:$M$148,12,FALSE)-AI58</f>
        <v>1101797.370000003</v>
      </c>
      <c r="AR58" s="146">
        <f>VLOOKUP(AA58,'FY 2006 TABLE 15'!$A$11:$M$148,13,FALSE)-AJ58</f>
        <v>494.1214</v>
      </c>
    </row>
    <row r="59" spans="1:44" ht="15">
      <c r="A59" s="47"/>
      <c r="B59" s="47"/>
      <c r="C59" s="47"/>
      <c r="D59" s="47"/>
      <c r="E59" s="47"/>
      <c r="F59" s="47"/>
      <c r="G59" s="47"/>
      <c r="H59" s="47"/>
      <c r="I59" s="136"/>
      <c r="J59" s="69"/>
      <c r="K59" s="46"/>
      <c r="L59" s="46"/>
      <c r="M59" s="46"/>
      <c r="N59" s="46"/>
      <c r="O59" s="46"/>
      <c r="P59" s="46"/>
      <c r="Q59" s="46"/>
      <c r="R59" s="46"/>
      <c r="S59" s="46"/>
      <c r="T59" s="46"/>
      <c r="U59" s="46"/>
      <c r="V59" s="46"/>
      <c r="W59" s="46"/>
      <c r="X59" s="46"/>
      <c r="Y59" s="46"/>
      <c r="Z59" s="46"/>
      <c r="AA59" s="97">
        <v>57</v>
      </c>
      <c r="AB59" s="98" t="s">
        <v>354</v>
      </c>
      <c r="AC59" s="99">
        <v>4388871.19</v>
      </c>
      <c r="AD59" s="99">
        <v>3455.6136</v>
      </c>
      <c r="AE59" s="99">
        <v>708782.8</v>
      </c>
      <c r="AF59" s="99">
        <v>558.0659</v>
      </c>
      <c r="AG59" s="99">
        <v>3970771.0099999914</v>
      </c>
      <c r="AH59" s="99">
        <v>3126.419</v>
      </c>
      <c r="AI59" s="99">
        <v>10138683.699999992</v>
      </c>
      <c r="AJ59" s="99">
        <v>7982.7755</v>
      </c>
      <c r="AK59" s="145">
        <f>VLOOKUP(AA59,'FY 2006 TABLE 15'!$A$11:$M$148,6,FALSE)-AC59</f>
        <v>-72814.80000000075</v>
      </c>
      <c r="AL59" s="145">
        <f>VLOOKUP(AA59,'FY 2006 TABLE 15'!$A$11:$M$148,7,FALSE)-AD59</f>
        <v>-20.613600000000133</v>
      </c>
      <c r="AM59" s="145">
        <f>VLOOKUP(AA59,'FY 2006 TABLE 15'!$A$11:$M$148,10,FALSE)-AE59</f>
        <v>41028.859999999986</v>
      </c>
      <c r="AN59" s="145">
        <f>VLOOKUP(AA59,'FY 2006 TABLE 15'!$A$11:$M$148,11,FALSE)-AF59</f>
        <v>38.934099999999944</v>
      </c>
      <c r="AO59" s="145">
        <f>VLOOKUP(AA59,'FY 2006 TABLE 15'!$A$11:$M$148,4,FALSE)-AG59</f>
        <v>470181.85000000894</v>
      </c>
      <c r="AP59" s="145">
        <f>VLOOKUP(AA59,'FY 2006 TABLE 15'!$A$11:$M$148,5,FALSE)-AH59</f>
        <v>407.58100000000013</v>
      </c>
      <c r="AQ59" s="145">
        <f>VLOOKUP(AA59,'FY 2006 TABLE 15'!$A$11:$M$148,12,FALSE)-AI59</f>
        <v>461192.45000000857</v>
      </c>
      <c r="AR59" s="146">
        <f>VLOOKUP(AA59,'FY 2006 TABLE 15'!$A$11:$M$148,13,FALSE)-AJ59</f>
        <v>453.22450000000026</v>
      </c>
    </row>
    <row r="60" spans="1:44" ht="15">
      <c r="A60" s="47"/>
      <c r="B60" s="47"/>
      <c r="C60" s="47"/>
      <c r="D60" s="47"/>
      <c r="E60" s="47"/>
      <c r="F60" s="47"/>
      <c r="G60" s="47"/>
      <c r="H60" s="47"/>
      <c r="I60" s="136"/>
      <c r="J60" s="69"/>
      <c r="K60" s="46"/>
      <c r="L60" s="46"/>
      <c r="M60" s="46"/>
      <c r="N60" s="46"/>
      <c r="O60" s="46"/>
      <c r="P60" s="46"/>
      <c r="Q60" s="46"/>
      <c r="R60" s="46"/>
      <c r="S60" s="46"/>
      <c r="T60" s="46"/>
      <c r="U60" s="46"/>
      <c r="V60" s="46"/>
      <c r="W60" s="46"/>
      <c r="X60" s="46"/>
      <c r="Y60" s="46"/>
      <c r="Z60" s="46"/>
      <c r="AA60" s="97">
        <v>58</v>
      </c>
      <c r="AB60" s="98" t="s">
        <v>355</v>
      </c>
      <c r="AC60" s="99">
        <v>20437901.64</v>
      </c>
      <c r="AD60" s="99">
        <v>4260.7544</v>
      </c>
      <c r="AE60" s="99">
        <v>4059635.26</v>
      </c>
      <c r="AF60" s="99">
        <v>846.3251</v>
      </c>
      <c r="AG60" s="99">
        <v>9094026.109999986</v>
      </c>
      <c r="AH60" s="99">
        <v>1895.8606</v>
      </c>
      <c r="AI60" s="99">
        <v>37379058.84999999</v>
      </c>
      <c r="AJ60" s="99">
        <v>7792.5314</v>
      </c>
      <c r="AK60" s="145">
        <f>VLOOKUP(AA60,'FY 2006 TABLE 15'!$A$11:$M$148,6,FALSE)-AC60</f>
        <v>863280.4200000018</v>
      </c>
      <c r="AL60" s="145">
        <f>VLOOKUP(AA60,'FY 2006 TABLE 15'!$A$11:$M$148,7,FALSE)-AD60</f>
        <v>158.2456000000002</v>
      </c>
      <c r="AM60" s="145">
        <f>VLOOKUP(AA60,'FY 2006 TABLE 15'!$A$11:$M$148,10,FALSE)-AE60</f>
        <v>-87965.23999999976</v>
      </c>
      <c r="AN60" s="145">
        <f>VLOOKUP(AA60,'FY 2006 TABLE 15'!$A$11:$M$148,11,FALSE)-AF60</f>
        <v>-22.32510000000002</v>
      </c>
      <c r="AO60" s="145">
        <f>VLOOKUP(AA60,'FY 2006 TABLE 15'!$A$11:$M$148,4,FALSE)-AG60</f>
        <v>1584151.880000012</v>
      </c>
      <c r="AP60" s="145">
        <f>VLOOKUP(AA60,'FY 2006 TABLE 15'!$A$11:$M$148,5,FALSE)-AH60</f>
        <v>319.1394</v>
      </c>
      <c r="AQ60" s="145">
        <f>VLOOKUP(AA60,'FY 2006 TABLE 15'!$A$11:$M$148,12,FALSE)-AI60</f>
        <v>2493513.2200000137</v>
      </c>
      <c r="AR60" s="146">
        <f>VLOOKUP(AA60,'FY 2006 TABLE 15'!$A$11:$M$148,13,FALSE)-AJ60</f>
        <v>478.46860000000015</v>
      </c>
    </row>
    <row r="61" spans="1:44" ht="15">
      <c r="A61" s="47"/>
      <c r="B61" s="47"/>
      <c r="C61" s="47"/>
      <c r="D61" s="47"/>
      <c r="E61" s="47"/>
      <c r="F61" s="47"/>
      <c r="G61" s="47"/>
      <c r="H61" s="47"/>
      <c r="I61" s="136"/>
      <c r="J61" s="69"/>
      <c r="K61" s="46"/>
      <c r="L61" s="46"/>
      <c r="M61" s="46"/>
      <c r="N61" s="46"/>
      <c r="O61" s="46"/>
      <c r="P61" s="46"/>
      <c r="Q61" s="46"/>
      <c r="R61" s="46"/>
      <c r="S61" s="46"/>
      <c r="T61" s="46"/>
      <c r="U61" s="46"/>
      <c r="V61" s="46"/>
      <c r="W61" s="46"/>
      <c r="X61" s="46"/>
      <c r="Y61" s="46"/>
      <c r="Z61" s="46"/>
      <c r="AA61" s="97">
        <v>59</v>
      </c>
      <c r="AB61" s="98" t="s">
        <v>356</v>
      </c>
      <c r="AC61" s="99">
        <v>3790747.59</v>
      </c>
      <c r="AD61" s="99">
        <v>2916.4308</v>
      </c>
      <c r="AE61" s="99">
        <v>986445.57</v>
      </c>
      <c r="AF61" s="99">
        <v>758.9269</v>
      </c>
      <c r="AG61" s="99">
        <v>5075922.72</v>
      </c>
      <c r="AH61" s="99">
        <v>3905.1868</v>
      </c>
      <c r="AI61" s="99">
        <v>11010021.160000002</v>
      </c>
      <c r="AJ61" s="99">
        <v>8470.6154</v>
      </c>
      <c r="AK61" s="145">
        <f>VLOOKUP(AA61,'FY 2006 TABLE 15'!$A$11:$M$148,6,FALSE)-AC61</f>
        <v>-9655.599999999627</v>
      </c>
      <c r="AL61" s="145">
        <f>VLOOKUP(AA61,'FY 2006 TABLE 15'!$A$11:$M$148,7,FALSE)-AD61</f>
        <v>25.56919999999991</v>
      </c>
      <c r="AM61" s="145">
        <f>VLOOKUP(AA61,'FY 2006 TABLE 15'!$A$11:$M$148,10,FALSE)-AE61</f>
        <v>-32324.630000000005</v>
      </c>
      <c r="AN61" s="145">
        <f>VLOOKUP(AA61,'FY 2006 TABLE 15'!$A$11:$M$148,11,FALSE)-AF61</f>
        <v>-16.926900000000046</v>
      </c>
      <c r="AO61" s="145">
        <f>VLOOKUP(AA61,'FY 2006 TABLE 15'!$A$11:$M$148,4,FALSE)-AG61</f>
        <v>265815.29000000004</v>
      </c>
      <c r="AP61" s="145">
        <f>VLOOKUP(AA61,'FY 2006 TABLE 15'!$A$11:$M$148,5,FALSE)-AH61</f>
        <v>250.81320000000005</v>
      </c>
      <c r="AQ61" s="145">
        <f>VLOOKUP(AA61,'FY 2006 TABLE 15'!$A$11:$M$148,12,FALSE)-AI61</f>
        <v>280836.77999999747</v>
      </c>
      <c r="AR61" s="146">
        <f>VLOOKUP(AA61,'FY 2006 TABLE 15'!$A$11:$M$148,13,FALSE)-AJ61</f>
        <v>314.3845999999994</v>
      </c>
    </row>
    <row r="62" spans="1:44" ht="15">
      <c r="A62" s="47"/>
      <c r="B62" s="47"/>
      <c r="C62" s="47"/>
      <c r="D62" s="47"/>
      <c r="E62" s="47"/>
      <c r="F62" s="47"/>
      <c r="G62" s="47"/>
      <c r="H62" s="47"/>
      <c r="I62" s="136"/>
      <c r="J62" s="69"/>
      <c r="K62" s="46"/>
      <c r="L62" s="46"/>
      <c r="M62" s="46"/>
      <c r="N62" s="46"/>
      <c r="O62" s="46"/>
      <c r="P62" s="46"/>
      <c r="Q62" s="46"/>
      <c r="R62" s="46"/>
      <c r="S62" s="46"/>
      <c r="T62" s="46"/>
      <c r="U62" s="46"/>
      <c r="V62" s="46"/>
      <c r="W62" s="46"/>
      <c r="X62" s="46"/>
      <c r="Y62" s="46"/>
      <c r="Z62" s="46"/>
      <c r="AA62" s="97">
        <v>60</v>
      </c>
      <c r="AB62" s="98" t="s">
        <v>357</v>
      </c>
      <c r="AC62" s="99">
        <v>32068513.359999996</v>
      </c>
      <c r="AD62" s="99">
        <v>3441.411</v>
      </c>
      <c r="AE62" s="99">
        <v>5982793.41</v>
      </c>
      <c r="AF62" s="99">
        <v>642.0395</v>
      </c>
      <c r="AG62" s="99">
        <v>31840619.539999936</v>
      </c>
      <c r="AH62" s="99">
        <v>3416.9548</v>
      </c>
      <c r="AI62" s="99">
        <v>78539949.34999993</v>
      </c>
      <c r="AJ62" s="99">
        <v>8428.4621</v>
      </c>
      <c r="AK62" s="145">
        <f>VLOOKUP(AA62,'FY 2006 TABLE 15'!$A$11:$M$148,6,FALSE)-AC62</f>
        <v>1327140.080000002</v>
      </c>
      <c r="AL62" s="145">
        <f>VLOOKUP(AA62,'FY 2006 TABLE 15'!$A$11:$M$148,7,FALSE)-AD62</f>
        <v>113.58899999999994</v>
      </c>
      <c r="AM62" s="145">
        <f>VLOOKUP(AA62,'FY 2006 TABLE 15'!$A$11:$M$148,10,FALSE)-AE62</f>
        <v>471100.70999999903</v>
      </c>
      <c r="AN62" s="145">
        <f>VLOOKUP(AA62,'FY 2006 TABLE 15'!$A$11:$M$148,11,FALSE)-AF62</f>
        <v>44.960500000000025</v>
      </c>
      <c r="AO62" s="145">
        <f>VLOOKUP(AA62,'FY 2006 TABLE 15'!$A$11:$M$148,4,FALSE)-AG62</f>
        <v>497091.16000005975</v>
      </c>
      <c r="AP62" s="145">
        <f>VLOOKUP(AA62,'FY 2006 TABLE 15'!$A$11:$M$148,5,FALSE)-AH62</f>
        <v>26.045200000000023</v>
      </c>
      <c r="AQ62" s="145">
        <f>VLOOKUP(AA62,'FY 2006 TABLE 15'!$A$11:$M$148,12,FALSE)-AI62</f>
        <v>3177757.7500000596</v>
      </c>
      <c r="AR62" s="146">
        <f>VLOOKUP(AA62,'FY 2006 TABLE 15'!$A$11:$M$148,13,FALSE)-AJ62</f>
        <v>271.53789999999935</v>
      </c>
    </row>
    <row r="63" spans="1:44" ht="15">
      <c r="A63" s="47"/>
      <c r="B63" s="47"/>
      <c r="C63" s="47"/>
      <c r="D63" s="47"/>
      <c r="E63" s="47"/>
      <c r="F63" s="47"/>
      <c r="G63" s="47"/>
      <c r="H63" s="47"/>
      <c r="I63" s="136"/>
      <c r="J63" s="69"/>
      <c r="K63" s="46"/>
      <c r="L63" s="46"/>
      <c r="M63" s="46"/>
      <c r="N63" s="46"/>
      <c r="O63" s="46"/>
      <c r="P63" s="46"/>
      <c r="Q63" s="46"/>
      <c r="R63" s="46"/>
      <c r="S63" s="46"/>
      <c r="T63" s="46"/>
      <c r="U63" s="46"/>
      <c r="V63" s="46"/>
      <c r="W63" s="46"/>
      <c r="X63" s="46"/>
      <c r="Y63" s="46"/>
      <c r="Z63" s="46"/>
      <c r="AA63" s="97">
        <v>62</v>
      </c>
      <c r="AB63" s="98" t="s">
        <v>358</v>
      </c>
      <c r="AC63" s="99">
        <v>6600725.86</v>
      </c>
      <c r="AD63" s="99">
        <v>3294.6303</v>
      </c>
      <c r="AE63" s="99">
        <v>1660658.6</v>
      </c>
      <c r="AF63" s="99">
        <v>828.887</v>
      </c>
      <c r="AG63" s="99">
        <v>8502596.91</v>
      </c>
      <c r="AH63" s="99">
        <v>4243.914</v>
      </c>
      <c r="AI63" s="99">
        <v>18649514.13</v>
      </c>
      <c r="AJ63" s="99">
        <v>9308.5602</v>
      </c>
      <c r="AK63" s="145">
        <f>VLOOKUP(AA63,'FY 2006 TABLE 15'!$A$11:$M$148,6,FALSE)-AC63</f>
        <v>385919.38999999873</v>
      </c>
      <c r="AL63" s="145">
        <f>VLOOKUP(AA63,'FY 2006 TABLE 15'!$A$11:$M$148,7,FALSE)-AD63</f>
        <v>233.3697000000002</v>
      </c>
      <c r="AM63" s="145">
        <f>VLOOKUP(AA63,'FY 2006 TABLE 15'!$A$11:$M$148,10,FALSE)-AE63</f>
        <v>16128.339999999851</v>
      </c>
      <c r="AN63" s="145">
        <f>VLOOKUP(AA63,'FY 2006 TABLE 15'!$A$11:$M$148,11,FALSE)-AF63</f>
        <v>18.113000000000056</v>
      </c>
      <c r="AO63" s="145">
        <f>VLOOKUP(AA63,'FY 2006 TABLE 15'!$A$11:$M$148,4,FALSE)-AG63</f>
        <v>391874.8900000006</v>
      </c>
      <c r="AP63" s="145">
        <f>VLOOKUP(AA63,'FY 2006 TABLE 15'!$A$11:$M$148,5,FALSE)-AH63</f>
        <v>247.08600000000024</v>
      </c>
      <c r="AQ63" s="145">
        <f>VLOOKUP(AA63,'FY 2006 TABLE 15'!$A$11:$M$148,12,FALSE)-AI63</f>
        <v>941585.7800000012</v>
      </c>
      <c r="AR63" s="146">
        <f>VLOOKUP(AA63,'FY 2006 TABLE 15'!$A$11:$M$148,13,FALSE)-AJ63</f>
        <v>583.4398000000001</v>
      </c>
    </row>
    <row r="64" spans="1:44" ht="15">
      <c r="A64" s="47"/>
      <c r="B64" s="47"/>
      <c r="C64" s="47"/>
      <c r="D64" s="47"/>
      <c r="E64" s="47"/>
      <c r="F64" s="47"/>
      <c r="G64" s="47"/>
      <c r="H64" s="47"/>
      <c r="I64" s="136"/>
      <c r="J64" s="69"/>
      <c r="K64" s="46"/>
      <c r="L64" s="46"/>
      <c r="M64" s="46"/>
      <c r="N64" s="46"/>
      <c r="O64" s="46"/>
      <c r="P64" s="46"/>
      <c r="Q64" s="46"/>
      <c r="R64" s="46"/>
      <c r="S64" s="46"/>
      <c r="T64" s="46"/>
      <c r="U64" s="46"/>
      <c r="V64" s="46"/>
      <c r="W64" s="46"/>
      <c r="X64" s="46"/>
      <c r="Y64" s="46"/>
      <c r="Z64" s="46"/>
      <c r="AA64" s="97">
        <v>63</v>
      </c>
      <c r="AB64" s="98" t="s">
        <v>359</v>
      </c>
      <c r="AC64" s="99">
        <v>8183313.62</v>
      </c>
      <c r="AD64" s="99">
        <v>3210.2253</v>
      </c>
      <c r="AE64" s="99">
        <v>929783.01</v>
      </c>
      <c r="AF64" s="99">
        <v>364.7438</v>
      </c>
      <c r="AG64" s="99">
        <v>8522281.639999976</v>
      </c>
      <c r="AH64" s="99">
        <v>3343.1987</v>
      </c>
      <c r="AI64" s="99">
        <v>19800849.88999998</v>
      </c>
      <c r="AJ64" s="99">
        <v>7767.6589</v>
      </c>
      <c r="AK64" s="145">
        <f>VLOOKUP(AA64,'FY 2006 TABLE 15'!$A$11:$M$148,6,FALSE)-AC64</f>
        <v>368393.82999999914</v>
      </c>
      <c r="AL64" s="145">
        <f>VLOOKUP(AA64,'FY 2006 TABLE 15'!$A$11:$M$148,7,FALSE)-AD64</f>
        <v>94.77469999999994</v>
      </c>
      <c r="AM64" s="145">
        <f>VLOOKUP(AA64,'FY 2006 TABLE 15'!$A$11:$M$148,10,FALSE)-AE64</f>
        <v>35589.16000000003</v>
      </c>
      <c r="AN64" s="145">
        <f>VLOOKUP(AA64,'FY 2006 TABLE 15'!$A$11:$M$148,11,FALSE)-AF64</f>
        <v>8.256199999999978</v>
      </c>
      <c r="AO64" s="145">
        <f>VLOOKUP(AA64,'FY 2006 TABLE 15'!$A$11:$M$148,4,FALSE)-AG64</f>
        <v>1712068.6000000238</v>
      </c>
      <c r="AP64" s="145">
        <f>VLOOKUP(AA64,'FY 2006 TABLE 15'!$A$11:$M$148,5,FALSE)-AH64</f>
        <v>612.8013000000001</v>
      </c>
      <c r="AQ64" s="145">
        <f>VLOOKUP(AA64,'FY 2006 TABLE 15'!$A$11:$M$148,12,FALSE)-AI64</f>
        <v>2600810.930000022</v>
      </c>
      <c r="AR64" s="146">
        <f>VLOOKUP(AA64,'FY 2006 TABLE 15'!$A$11:$M$148,13,FALSE)-AJ64</f>
        <v>891.3410999999996</v>
      </c>
    </row>
    <row r="65" spans="1:44" ht="15">
      <c r="A65" s="47"/>
      <c r="B65" s="47"/>
      <c r="C65" s="47"/>
      <c r="D65" s="47"/>
      <c r="E65" s="47"/>
      <c r="F65" s="47"/>
      <c r="G65" s="47"/>
      <c r="H65" s="47"/>
      <c r="I65" s="136"/>
      <c r="J65" s="69"/>
      <c r="K65" s="46"/>
      <c r="L65" s="46"/>
      <c r="M65" s="46"/>
      <c r="N65" s="46"/>
      <c r="O65" s="46"/>
      <c r="P65" s="46"/>
      <c r="Q65" s="46"/>
      <c r="R65" s="46"/>
      <c r="S65" s="46"/>
      <c r="T65" s="46"/>
      <c r="U65" s="46"/>
      <c r="V65" s="46"/>
      <c r="W65" s="46"/>
      <c r="X65" s="46"/>
      <c r="Y65" s="46"/>
      <c r="Z65" s="46"/>
      <c r="AA65" s="97">
        <v>65</v>
      </c>
      <c r="AB65" s="98" t="s">
        <v>360</v>
      </c>
      <c r="AC65" s="99">
        <v>8158536.460000001</v>
      </c>
      <c r="AD65" s="99">
        <v>4209.315</v>
      </c>
      <c r="AE65" s="99">
        <v>2537075.74</v>
      </c>
      <c r="AF65" s="99">
        <v>1308.9788</v>
      </c>
      <c r="AG65" s="99">
        <v>6199389.490000008</v>
      </c>
      <c r="AH65" s="99">
        <v>3198.5128</v>
      </c>
      <c r="AI65" s="99">
        <v>18746466.05000001</v>
      </c>
      <c r="AJ65" s="99">
        <v>9672.051</v>
      </c>
      <c r="AK65" s="145">
        <f>VLOOKUP(AA65,'FY 2006 TABLE 15'!$A$11:$M$148,6,FALSE)-AC65</f>
        <v>178175.24000000022</v>
      </c>
      <c r="AL65" s="145">
        <f>VLOOKUP(AA65,'FY 2006 TABLE 15'!$A$11:$M$148,7,FALSE)-AD65</f>
        <v>224.6850000000004</v>
      </c>
      <c r="AM65" s="145">
        <f>VLOOKUP(AA65,'FY 2006 TABLE 15'!$A$11:$M$148,10,FALSE)-AE65</f>
        <v>-1430405.5600000003</v>
      </c>
      <c r="AN65" s="145">
        <f>VLOOKUP(AA65,'FY 2006 TABLE 15'!$A$11:$M$148,11,FALSE)-AF65</f>
        <v>-719.9788000000001</v>
      </c>
      <c r="AO65" s="145">
        <f>VLOOKUP(AA65,'FY 2006 TABLE 15'!$A$11:$M$148,4,FALSE)-AG65</f>
        <v>2928858.199999992</v>
      </c>
      <c r="AP65" s="145">
        <f>VLOOKUP(AA65,'FY 2006 TABLE 15'!$A$11:$M$148,5,FALSE)-AH65</f>
        <v>1656.4872</v>
      </c>
      <c r="AQ65" s="145">
        <f>VLOOKUP(AA65,'FY 2006 TABLE 15'!$A$11:$M$148,12,FALSE)-AI65</f>
        <v>1659072.1599999927</v>
      </c>
      <c r="AR65" s="146">
        <f>VLOOKUP(AA65,'FY 2006 TABLE 15'!$A$11:$M$148,13,FALSE)-AJ65</f>
        <v>1179.9490000000005</v>
      </c>
    </row>
    <row r="66" spans="1:44" s="71" customFormat="1" ht="15">
      <c r="A66" s="47"/>
      <c r="B66" s="47"/>
      <c r="C66" s="47"/>
      <c r="D66" s="47"/>
      <c r="E66" s="47"/>
      <c r="F66" s="47"/>
      <c r="G66" s="47"/>
      <c r="H66" s="47"/>
      <c r="I66" s="136"/>
      <c r="J66" s="69"/>
      <c r="K66" s="46"/>
      <c r="L66" s="46"/>
      <c r="M66" s="46"/>
      <c r="N66" s="46"/>
      <c r="O66" s="46"/>
      <c r="P66" s="46"/>
      <c r="Q66" s="46"/>
      <c r="R66" s="46"/>
      <c r="S66" s="46"/>
      <c r="T66" s="46"/>
      <c r="U66" s="46"/>
      <c r="V66" s="46"/>
      <c r="W66" s="46"/>
      <c r="X66" s="46"/>
      <c r="Y66" s="46"/>
      <c r="Z66" s="46"/>
      <c r="AA66" s="97">
        <v>66</v>
      </c>
      <c r="AB66" s="98" t="s">
        <v>361</v>
      </c>
      <c r="AC66" s="99">
        <v>3285433.89</v>
      </c>
      <c r="AD66" s="99">
        <v>2295.0507</v>
      </c>
      <c r="AE66" s="99">
        <v>1142733.45</v>
      </c>
      <c r="AF66" s="99">
        <v>798.2602</v>
      </c>
      <c r="AG66" s="99">
        <v>6791827.239999997</v>
      </c>
      <c r="AH66" s="99">
        <v>4744.4533</v>
      </c>
      <c r="AI66" s="99">
        <v>12448745.079999998</v>
      </c>
      <c r="AJ66" s="99">
        <v>8696.1119</v>
      </c>
      <c r="AK66" s="145">
        <f>VLOOKUP(AA66,'FY 2006 TABLE 15'!$A$11:$M$148,6,FALSE)-AC66</f>
        <v>283123.8799999999</v>
      </c>
      <c r="AL66" s="145">
        <f>VLOOKUP(AA66,'FY 2006 TABLE 15'!$A$11:$M$148,7,FALSE)-AD66</f>
        <v>177.94930000000022</v>
      </c>
      <c r="AM66" s="145">
        <f>VLOOKUP(AA66,'FY 2006 TABLE 15'!$A$11:$M$148,10,FALSE)-AE66</f>
        <v>437674.19999999995</v>
      </c>
      <c r="AN66" s="145">
        <f>VLOOKUP(AA66,'FY 2006 TABLE 15'!$A$11:$M$148,11,FALSE)-AF66</f>
        <v>296.73979999999995</v>
      </c>
      <c r="AO66" s="145">
        <f>VLOOKUP(AA66,'FY 2006 TABLE 15'!$A$11:$M$148,4,FALSE)-AG66</f>
        <v>-142507.23999999836</v>
      </c>
      <c r="AP66" s="145">
        <f>VLOOKUP(AA66,'FY 2006 TABLE 15'!$A$11:$M$148,5,FALSE)-AH66</f>
        <v>-135.45330000000013</v>
      </c>
      <c r="AQ66" s="145">
        <f>VLOOKUP(AA66,'FY 2006 TABLE 15'!$A$11:$M$148,12,FALSE)-AI66</f>
        <v>707744.620000001</v>
      </c>
      <c r="AR66" s="146">
        <f>VLOOKUP(AA66,'FY 2006 TABLE 15'!$A$11:$M$148,13,FALSE)-AJ66</f>
        <v>422.8881000000001</v>
      </c>
    </row>
    <row r="67" spans="1:44" s="71" customFormat="1" ht="15">
      <c r="A67" s="47"/>
      <c r="B67" s="47"/>
      <c r="C67" s="47"/>
      <c r="D67" s="47"/>
      <c r="E67" s="47"/>
      <c r="F67" s="47"/>
      <c r="G67" s="47"/>
      <c r="H67" s="47"/>
      <c r="I67" s="136"/>
      <c r="J67" s="69"/>
      <c r="K67" s="46"/>
      <c r="L67" s="46"/>
      <c r="M67" s="46"/>
      <c r="N67" s="46"/>
      <c r="O67" s="46"/>
      <c r="P67" s="46"/>
      <c r="Q67" s="46"/>
      <c r="R67" s="46"/>
      <c r="S67" s="46"/>
      <c r="T67" s="46"/>
      <c r="U67" s="46"/>
      <c r="V67" s="46"/>
      <c r="W67" s="46"/>
      <c r="X67" s="46"/>
      <c r="Y67" s="46"/>
      <c r="Z67" s="46"/>
      <c r="AA67" s="97">
        <v>67</v>
      </c>
      <c r="AB67" s="98" t="s">
        <v>362</v>
      </c>
      <c r="AC67" s="99">
        <v>10573841.09</v>
      </c>
      <c r="AD67" s="99">
        <v>4584.923</v>
      </c>
      <c r="AE67" s="99">
        <v>3409234.03</v>
      </c>
      <c r="AF67" s="99">
        <v>1478.2779</v>
      </c>
      <c r="AG67" s="99">
        <v>3861680.449999987</v>
      </c>
      <c r="AH67" s="99">
        <v>1674.4632</v>
      </c>
      <c r="AI67" s="99">
        <v>19965864.149999987</v>
      </c>
      <c r="AJ67" s="99">
        <v>8657.3979</v>
      </c>
      <c r="AK67" s="145">
        <f>VLOOKUP(AA67,'FY 2006 TABLE 15'!$A$11:$M$148,6,FALSE)-AC67</f>
        <v>974046.4399999976</v>
      </c>
      <c r="AL67" s="145">
        <f>VLOOKUP(AA67,'FY 2006 TABLE 15'!$A$11:$M$148,7,FALSE)-AD67</f>
        <v>492.0770000000002</v>
      </c>
      <c r="AM67" s="145">
        <f>VLOOKUP(AA67,'FY 2006 TABLE 15'!$A$11:$M$148,10,FALSE)-AE67</f>
        <v>-335802.9199999999</v>
      </c>
      <c r="AN67" s="145">
        <f>VLOOKUP(AA67,'FY 2006 TABLE 15'!$A$11:$M$148,11,FALSE)-AF67</f>
        <v>-127.27790000000005</v>
      </c>
      <c r="AO67" s="145">
        <f>VLOOKUP(AA67,'FY 2006 TABLE 15'!$A$11:$M$148,4,FALSE)-AG67</f>
        <v>869963.6500000125</v>
      </c>
      <c r="AP67" s="145">
        <f>VLOOKUP(AA67,'FY 2006 TABLE 15'!$A$11:$M$148,5,FALSE)-AH67</f>
        <v>405.5368000000001</v>
      </c>
      <c r="AQ67" s="145">
        <f>VLOOKUP(AA67,'FY 2006 TABLE 15'!$A$11:$M$148,12,FALSE)-AI67</f>
        <v>1574701.090000011</v>
      </c>
      <c r="AR67" s="146">
        <f>VLOOKUP(AA67,'FY 2006 TABLE 15'!$A$11:$M$148,13,FALSE)-AJ67</f>
        <v>813.6021000000001</v>
      </c>
    </row>
    <row r="68" spans="1:44" s="71" customFormat="1" ht="15">
      <c r="A68" s="47"/>
      <c r="B68" s="47"/>
      <c r="C68" s="47"/>
      <c r="D68" s="47"/>
      <c r="E68" s="47"/>
      <c r="F68" s="47"/>
      <c r="G68" s="47"/>
      <c r="H68" s="47"/>
      <c r="I68" s="136"/>
      <c r="J68" s="69"/>
      <c r="K68" s="46"/>
      <c r="L68" s="46"/>
      <c r="M68" s="46"/>
      <c r="N68" s="46"/>
      <c r="O68" s="46"/>
      <c r="P68" s="46"/>
      <c r="Q68" s="46"/>
      <c r="R68" s="46"/>
      <c r="S68" s="46"/>
      <c r="T68" s="46"/>
      <c r="U68" s="46"/>
      <c r="V68" s="46"/>
      <c r="W68" s="46"/>
      <c r="X68" s="46"/>
      <c r="Y68" s="46"/>
      <c r="Z68" s="46"/>
      <c r="AA68" s="97">
        <v>68</v>
      </c>
      <c r="AB68" s="98" t="s">
        <v>363</v>
      </c>
      <c r="AC68" s="99">
        <v>14618534.960000003</v>
      </c>
      <c r="AD68" s="99">
        <v>3385.6365</v>
      </c>
      <c r="AE68" s="99">
        <v>2409420.43</v>
      </c>
      <c r="AF68" s="99">
        <v>558.0191</v>
      </c>
      <c r="AG68" s="99">
        <v>12979566.709999992</v>
      </c>
      <c r="AH68" s="99">
        <v>3006.0532</v>
      </c>
      <c r="AI68" s="99">
        <v>33537157.679999996</v>
      </c>
      <c r="AJ68" s="99">
        <v>7767.1685</v>
      </c>
      <c r="AK68" s="145">
        <f>VLOOKUP(AA68,'FY 2006 TABLE 15'!$A$11:$M$148,6,FALSE)-AC68</f>
        <v>1769710.3099999968</v>
      </c>
      <c r="AL68" s="145">
        <f>VLOOKUP(AA68,'FY 2006 TABLE 15'!$A$11:$M$148,7,FALSE)-AD68</f>
        <v>151.36349999999993</v>
      </c>
      <c r="AM68" s="145">
        <f>VLOOKUP(AA68,'FY 2006 TABLE 15'!$A$11:$M$148,10,FALSE)-AE68</f>
        <v>153793.0799999996</v>
      </c>
      <c r="AN68" s="145">
        <f>VLOOKUP(AA68,'FY 2006 TABLE 15'!$A$11:$M$148,11,FALSE)-AF68</f>
        <v>-5.01909999999998</v>
      </c>
      <c r="AO68" s="145">
        <f>VLOOKUP(AA68,'FY 2006 TABLE 15'!$A$11:$M$148,4,FALSE)-AG68</f>
        <v>1586794.0600000117</v>
      </c>
      <c r="AP68" s="145">
        <f>VLOOKUP(AA68,'FY 2006 TABLE 15'!$A$11:$M$148,5,FALSE)-AH68</f>
        <v>137.94680000000017</v>
      </c>
      <c r="AQ68" s="145">
        <f>VLOOKUP(AA68,'FY 2006 TABLE 15'!$A$11:$M$148,12,FALSE)-AI68</f>
        <v>4010695.070000004</v>
      </c>
      <c r="AR68" s="146">
        <f>VLOOKUP(AA68,'FY 2006 TABLE 15'!$A$11:$M$148,13,FALSE)-AJ68</f>
        <v>336.83150000000023</v>
      </c>
    </row>
    <row r="69" spans="1:44" s="71" customFormat="1" ht="15">
      <c r="A69" s="47"/>
      <c r="B69" s="47"/>
      <c r="C69" s="47"/>
      <c r="D69" s="47"/>
      <c r="E69" s="47"/>
      <c r="F69" s="47"/>
      <c r="G69" s="47"/>
      <c r="H69" s="47"/>
      <c r="I69" s="136"/>
      <c r="J69" s="69"/>
      <c r="K69" s="46"/>
      <c r="L69" s="46"/>
      <c r="M69" s="46"/>
      <c r="N69" s="46"/>
      <c r="O69" s="46"/>
      <c r="P69" s="46"/>
      <c r="Q69" s="46"/>
      <c r="R69" s="46"/>
      <c r="S69" s="46"/>
      <c r="T69" s="46"/>
      <c r="U69" s="46"/>
      <c r="V69" s="46"/>
      <c r="W69" s="46"/>
      <c r="X69" s="46"/>
      <c r="Y69" s="46"/>
      <c r="Z69" s="46"/>
      <c r="AA69" s="97">
        <v>69</v>
      </c>
      <c r="AB69" s="98" t="s">
        <v>364</v>
      </c>
      <c r="AC69" s="99">
        <v>13795923.91</v>
      </c>
      <c r="AD69" s="99">
        <v>3908.8692</v>
      </c>
      <c r="AE69" s="99">
        <v>2222189.96</v>
      </c>
      <c r="AF69" s="99">
        <v>629.6244</v>
      </c>
      <c r="AG69" s="99">
        <v>8960247.66999999</v>
      </c>
      <c r="AH69" s="99">
        <v>2538.7525</v>
      </c>
      <c r="AI69" s="99">
        <v>27777393.03999999</v>
      </c>
      <c r="AJ69" s="99">
        <v>7870.3099</v>
      </c>
      <c r="AK69" s="145">
        <f>VLOOKUP(AA69,'FY 2006 TABLE 15'!$A$11:$M$148,6,FALSE)-AC69</f>
        <v>658960.5299999993</v>
      </c>
      <c r="AL69" s="145">
        <f>VLOOKUP(AA69,'FY 2006 TABLE 15'!$A$11:$M$148,7,FALSE)-AD69</f>
        <v>135.1307999999999</v>
      </c>
      <c r="AM69" s="145">
        <f>VLOOKUP(AA69,'FY 2006 TABLE 15'!$A$11:$M$148,10,FALSE)-AE69</f>
        <v>284487.7400000002</v>
      </c>
      <c r="AN69" s="145">
        <f>VLOOKUP(AA69,'FY 2006 TABLE 15'!$A$11:$M$148,11,FALSE)-AF69</f>
        <v>71.37559999999996</v>
      </c>
      <c r="AO69" s="145">
        <f>VLOOKUP(AA69,'FY 2006 TABLE 15'!$A$11:$M$148,4,FALSE)-AG69</f>
        <v>435504.67000000924</v>
      </c>
      <c r="AP69" s="145">
        <f>VLOOKUP(AA69,'FY 2006 TABLE 15'!$A$11:$M$148,5,FALSE)-AH69</f>
        <v>89.24749999999995</v>
      </c>
      <c r="AQ69" s="145">
        <f>VLOOKUP(AA69,'FY 2006 TABLE 15'!$A$11:$M$148,12,FALSE)-AI69</f>
        <v>1573170.8000000082</v>
      </c>
      <c r="AR69" s="146">
        <f>VLOOKUP(AA69,'FY 2006 TABLE 15'!$A$11:$M$148,13,FALSE)-AJ69</f>
        <v>340.6900999999998</v>
      </c>
    </row>
    <row r="70" spans="1:44" s="71" customFormat="1" ht="15">
      <c r="A70" s="47"/>
      <c r="B70" s="47"/>
      <c r="C70" s="47"/>
      <c r="D70" s="47"/>
      <c r="E70" s="47"/>
      <c r="F70" s="47"/>
      <c r="G70" s="47"/>
      <c r="H70" s="47"/>
      <c r="I70" s="136"/>
      <c r="J70" s="69"/>
      <c r="K70" s="46"/>
      <c r="L70" s="46"/>
      <c r="M70" s="46"/>
      <c r="N70" s="46"/>
      <c r="O70" s="46"/>
      <c r="P70" s="46"/>
      <c r="Q70" s="46"/>
      <c r="R70" s="46"/>
      <c r="S70" s="46"/>
      <c r="T70" s="46"/>
      <c r="U70" s="46"/>
      <c r="V70" s="46"/>
      <c r="W70" s="46"/>
      <c r="X70" s="46"/>
      <c r="Y70" s="46"/>
      <c r="Z70" s="46"/>
      <c r="AA70" s="97">
        <v>70</v>
      </c>
      <c r="AB70" s="98" t="s">
        <v>365</v>
      </c>
      <c r="AC70" s="99">
        <v>11437311.440000001</v>
      </c>
      <c r="AD70" s="99">
        <v>4458.452</v>
      </c>
      <c r="AE70" s="99">
        <v>1946342.76</v>
      </c>
      <c r="AF70" s="99">
        <v>758.7164</v>
      </c>
      <c r="AG70" s="99">
        <v>4499432.319999989</v>
      </c>
      <c r="AH70" s="99">
        <v>1753.9527</v>
      </c>
      <c r="AI70" s="99">
        <v>19968843.27999999</v>
      </c>
      <c r="AJ70" s="99">
        <v>7784.1833</v>
      </c>
      <c r="AK70" s="145">
        <f>VLOOKUP(AA70,'FY 2006 TABLE 15'!$A$11:$M$148,6,FALSE)-AC70</f>
        <v>-781350.4600000009</v>
      </c>
      <c r="AL70" s="145">
        <f>VLOOKUP(AA70,'FY 2006 TABLE 15'!$A$11:$M$148,7,FALSE)-AD70</f>
        <v>-306.4520000000002</v>
      </c>
      <c r="AM70" s="145">
        <f>VLOOKUP(AA70,'FY 2006 TABLE 15'!$A$11:$M$148,10,FALSE)-AE70</f>
        <v>269408.40000000014</v>
      </c>
      <c r="AN70" s="145">
        <f>VLOOKUP(AA70,'FY 2006 TABLE 15'!$A$11:$M$148,11,FALSE)-AF70</f>
        <v>104.28359999999998</v>
      </c>
      <c r="AO70" s="145">
        <f>VLOOKUP(AA70,'FY 2006 TABLE 15'!$A$11:$M$148,4,FALSE)-AG70</f>
        <v>1811563.6000000127</v>
      </c>
      <c r="AP70" s="145">
        <f>VLOOKUP(AA70,'FY 2006 TABLE 15'!$A$11:$M$148,5,FALSE)-AH70</f>
        <v>705.0473</v>
      </c>
      <c r="AQ70" s="145">
        <f>VLOOKUP(AA70,'FY 2006 TABLE 15'!$A$11:$M$148,12,FALSE)-AI70</f>
        <v>1501177.580000013</v>
      </c>
      <c r="AR70" s="146">
        <f>VLOOKUP(AA70,'FY 2006 TABLE 15'!$A$11:$M$148,13,FALSE)-AJ70</f>
        <v>580.8167000000003</v>
      </c>
    </row>
    <row r="71" spans="1:44" s="71" customFormat="1" ht="15">
      <c r="A71" s="47"/>
      <c r="B71" s="47"/>
      <c r="C71" s="47"/>
      <c r="D71" s="47"/>
      <c r="E71" s="47"/>
      <c r="F71" s="47"/>
      <c r="G71" s="47"/>
      <c r="H71" s="47"/>
      <c r="I71" s="136"/>
      <c r="J71" s="69"/>
      <c r="K71" s="46"/>
      <c r="L71" s="46"/>
      <c r="M71" s="46"/>
      <c r="N71" s="46"/>
      <c r="O71" s="46"/>
      <c r="P71" s="46"/>
      <c r="Q71" s="46"/>
      <c r="R71" s="46"/>
      <c r="S71" s="46"/>
      <c r="T71" s="46"/>
      <c r="U71" s="46"/>
      <c r="V71" s="46"/>
      <c r="W71" s="46"/>
      <c r="X71" s="46"/>
      <c r="Y71" s="46"/>
      <c r="Z71" s="46"/>
      <c r="AA71" s="97">
        <v>71</v>
      </c>
      <c r="AB71" s="98" t="s">
        <v>366</v>
      </c>
      <c r="AC71" s="99">
        <v>37298810.970000006</v>
      </c>
      <c r="AD71" s="99">
        <v>4125.5959</v>
      </c>
      <c r="AE71" s="99">
        <v>6592932.61</v>
      </c>
      <c r="AF71" s="99">
        <v>729.2398</v>
      </c>
      <c r="AG71" s="99">
        <v>15550715.58000001</v>
      </c>
      <c r="AH71" s="99">
        <v>1720.054</v>
      </c>
      <c r="AI71" s="99">
        <v>67366809.89000002</v>
      </c>
      <c r="AJ71" s="99">
        <v>7451.3966</v>
      </c>
      <c r="AK71" s="145">
        <f>VLOOKUP(AA71,'FY 2006 TABLE 15'!$A$11:$M$148,6,FALSE)-AC71</f>
        <v>1918774.1099999994</v>
      </c>
      <c r="AL71" s="145">
        <f>VLOOKUP(AA71,'FY 2006 TABLE 15'!$A$11:$M$148,7,FALSE)-AD71</f>
        <v>199.40409999999974</v>
      </c>
      <c r="AM71" s="145">
        <f>VLOOKUP(AA71,'FY 2006 TABLE 15'!$A$11:$M$148,10,FALSE)-AE71</f>
        <v>659127.5899999999</v>
      </c>
      <c r="AN71" s="145">
        <f>VLOOKUP(AA71,'FY 2006 TABLE 15'!$A$11:$M$148,11,FALSE)-AF71</f>
        <v>70.76020000000005</v>
      </c>
      <c r="AO71" s="145">
        <f>VLOOKUP(AA71,'FY 2006 TABLE 15'!$A$11:$M$148,4,FALSE)-AG71</f>
        <v>-428734.3700000085</v>
      </c>
      <c r="AP71" s="145">
        <f>VLOOKUP(AA71,'FY 2006 TABLE 15'!$A$11:$M$148,5,FALSE)-AH71</f>
        <v>-52.05400000000009</v>
      </c>
      <c r="AQ71" s="145">
        <f>VLOOKUP(AA71,'FY 2006 TABLE 15'!$A$11:$M$148,12,FALSE)-AI71</f>
        <v>2643779.019999996</v>
      </c>
      <c r="AR71" s="146">
        <f>VLOOKUP(AA71,'FY 2006 TABLE 15'!$A$11:$M$148,13,FALSE)-AJ71</f>
        <v>270.60339999999997</v>
      </c>
    </row>
    <row r="72" spans="1:44" s="71" customFormat="1" ht="15">
      <c r="A72" s="47"/>
      <c r="B72" s="47"/>
      <c r="C72" s="47"/>
      <c r="D72" s="47"/>
      <c r="E72" s="47"/>
      <c r="F72" s="47"/>
      <c r="G72" s="47"/>
      <c r="H72" s="47"/>
      <c r="I72" s="136"/>
      <c r="J72" s="69"/>
      <c r="K72" s="46"/>
      <c r="L72" s="46"/>
      <c r="M72" s="46"/>
      <c r="N72" s="46"/>
      <c r="O72" s="46"/>
      <c r="P72" s="46"/>
      <c r="Q72" s="46"/>
      <c r="R72" s="46"/>
      <c r="S72" s="46"/>
      <c r="T72" s="46"/>
      <c r="U72" s="46"/>
      <c r="V72" s="46"/>
      <c r="W72" s="46"/>
      <c r="X72" s="46"/>
      <c r="Y72" s="46"/>
      <c r="Z72" s="46"/>
      <c r="AA72" s="97">
        <v>72</v>
      </c>
      <c r="AB72" s="98" t="s">
        <v>367</v>
      </c>
      <c r="AC72" s="99">
        <v>13122699.700000001</v>
      </c>
      <c r="AD72" s="99">
        <v>3166.2391</v>
      </c>
      <c r="AE72" s="99">
        <v>1275876.84</v>
      </c>
      <c r="AF72" s="99">
        <v>307.843</v>
      </c>
      <c r="AG72" s="99">
        <v>16702723.409999996</v>
      </c>
      <c r="AH72" s="99">
        <v>4030.0257</v>
      </c>
      <c r="AI72" s="99">
        <v>34340496.15</v>
      </c>
      <c r="AJ72" s="99">
        <v>8285.6596</v>
      </c>
      <c r="AK72" s="145">
        <f>VLOOKUP(AA72,'FY 2006 TABLE 15'!$A$11:$M$148,6,FALSE)-AC72</f>
        <v>1568553.5999999996</v>
      </c>
      <c r="AL72" s="145">
        <f>VLOOKUP(AA72,'FY 2006 TABLE 15'!$A$11:$M$148,7,FALSE)-AD72</f>
        <v>267.7609000000002</v>
      </c>
      <c r="AM72" s="145">
        <f>VLOOKUP(AA72,'FY 2006 TABLE 15'!$A$11:$M$148,10,FALSE)-AE72</f>
        <v>71031.25</v>
      </c>
      <c r="AN72" s="145">
        <f>VLOOKUP(AA72,'FY 2006 TABLE 15'!$A$11:$M$148,11,FALSE)-AF72</f>
        <v>7.156999999999982</v>
      </c>
      <c r="AO72" s="145">
        <f>VLOOKUP(AA72,'FY 2006 TABLE 15'!$A$11:$M$148,4,FALSE)-AG72</f>
        <v>898691.1800000072</v>
      </c>
      <c r="AP72" s="145">
        <f>VLOOKUP(AA72,'FY 2006 TABLE 15'!$A$11:$M$148,5,FALSE)-AH72</f>
        <v>84.97429999999986</v>
      </c>
      <c r="AQ72" s="145">
        <f>VLOOKUP(AA72,'FY 2006 TABLE 15'!$A$11:$M$148,12,FALSE)-AI72</f>
        <v>2948863.0400000066</v>
      </c>
      <c r="AR72" s="146">
        <f>VLOOKUP(AA72,'FY 2006 TABLE 15'!$A$11:$M$148,13,FALSE)-AJ72</f>
        <v>431.34039999999914</v>
      </c>
    </row>
    <row r="73" spans="1:44" s="71" customFormat="1" ht="15">
      <c r="A73" s="47"/>
      <c r="B73" s="47"/>
      <c r="C73" s="47"/>
      <c r="D73" s="47"/>
      <c r="E73" s="47"/>
      <c r="F73" s="47"/>
      <c r="G73" s="47"/>
      <c r="H73" s="47"/>
      <c r="I73" s="136"/>
      <c r="J73" s="69"/>
      <c r="K73" s="46"/>
      <c r="L73" s="46"/>
      <c r="M73" s="46"/>
      <c r="N73" s="46"/>
      <c r="O73" s="46"/>
      <c r="P73" s="46"/>
      <c r="Q73" s="46"/>
      <c r="R73" s="46"/>
      <c r="S73" s="46"/>
      <c r="T73" s="46"/>
      <c r="U73" s="46"/>
      <c r="V73" s="46"/>
      <c r="W73" s="46"/>
      <c r="X73" s="46"/>
      <c r="Y73" s="46"/>
      <c r="Z73" s="46"/>
      <c r="AA73" s="97">
        <v>73</v>
      </c>
      <c r="AB73" s="98" t="s">
        <v>368</v>
      </c>
      <c r="AC73" s="99">
        <v>12005235.39</v>
      </c>
      <c r="AD73" s="99">
        <v>4550.0574</v>
      </c>
      <c r="AE73" s="99">
        <v>2456132.66</v>
      </c>
      <c r="AF73" s="99">
        <v>930.8892</v>
      </c>
      <c r="AG73" s="99">
        <v>5866028.40999999</v>
      </c>
      <c r="AH73" s="99">
        <v>2223.2605</v>
      </c>
      <c r="AI73" s="99">
        <v>22836681.75999999</v>
      </c>
      <c r="AJ73" s="99">
        <v>8655.2416</v>
      </c>
      <c r="AK73" s="145">
        <f>VLOOKUP(AA73,'FY 2006 TABLE 15'!$A$11:$M$148,6,FALSE)-AC73</f>
        <v>-128501.41999999993</v>
      </c>
      <c r="AL73" s="145">
        <f>VLOOKUP(AA73,'FY 2006 TABLE 15'!$A$11:$M$148,7,FALSE)-AD73</f>
        <v>13.942600000000311</v>
      </c>
      <c r="AM73" s="145">
        <f>VLOOKUP(AA73,'FY 2006 TABLE 15'!$A$11:$M$148,10,FALSE)-AE73</f>
        <v>743780.31</v>
      </c>
      <c r="AN73" s="145">
        <f>VLOOKUP(AA73,'FY 2006 TABLE 15'!$A$11:$M$148,11,FALSE)-AF73</f>
        <v>299.11080000000004</v>
      </c>
      <c r="AO73" s="145">
        <f>VLOOKUP(AA73,'FY 2006 TABLE 15'!$A$11:$M$148,4,FALSE)-AG73</f>
        <v>740577.7000000095</v>
      </c>
      <c r="AP73" s="145">
        <f>VLOOKUP(AA73,'FY 2006 TABLE 15'!$A$11:$M$148,5,FALSE)-AH73</f>
        <v>315.73950000000013</v>
      </c>
      <c r="AQ73" s="145">
        <f>VLOOKUP(AA73,'FY 2006 TABLE 15'!$A$11:$M$148,12,FALSE)-AI73</f>
        <v>1639091.2900000103</v>
      </c>
      <c r="AR73" s="146">
        <f>VLOOKUP(AA73,'FY 2006 TABLE 15'!$A$11:$M$148,13,FALSE)-AJ73</f>
        <v>749.7584000000006</v>
      </c>
    </row>
    <row r="74" spans="1:44" s="71" customFormat="1" ht="15">
      <c r="A74" s="47"/>
      <c r="B74" s="47"/>
      <c r="C74" s="47"/>
      <c r="D74" s="47"/>
      <c r="E74" s="47"/>
      <c r="F74" s="47"/>
      <c r="G74" s="47"/>
      <c r="H74" s="47"/>
      <c r="I74" s="136"/>
      <c r="J74" s="69"/>
      <c r="K74" s="46"/>
      <c r="L74" s="46"/>
      <c r="M74" s="46"/>
      <c r="N74" s="46"/>
      <c r="O74" s="46"/>
      <c r="P74" s="46"/>
      <c r="Q74" s="46"/>
      <c r="R74" s="46"/>
      <c r="S74" s="46"/>
      <c r="T74" s="46"/>
      <c r="U74" s="46"/>
      <c r="V74" s="46"/>
      <c r="W74" s="46"/>
      <c r="X74" s="46"/>
      <c r="Y74" s="46"/>
      <c r="Z74" s="46"/>
      <c r="AA74" s="97">
        <v>74</v>
      </c>
      <c r="AB74" s="98" t="s">
        <v>369</v>
      </c>
      <c r="AC74" s="99">
        <v>24467051.479999993</v>
      </c>
      <c r="AD74" s="99">
        <v>4040.1273</v>
      </c>
      <c r="AE74" s="99">
        <v>6680879.130000001</v>
      </c>
      <c r="AF74" s="99">
        <v>1103.1817</v>
      </c>
      <c r="AG74" s="99">
        <v>10804364.900000023</v>
      </c>
      <c r="AH74" s="99">
        <v>1784.0732</v>
      </c>
      <c r="AI74" s="99">
        <v>46734118.67000002</v>
      </c>
      <c r="AJ74" s="99">
        <v>7716.9818</v>
      </c>
      <c r="AK74" s="145">
        <f>VLOOKUP(AA74,'FY 2006 TABLE 15'!$A$11:$M$148,6,FALSE)-AC74</f>
        <v>369625.8600000106</v>
      </c>
      <c r="AL74" s="145">
        <f>VLOOKUP(AA74,'FY 2006 TABLE 15'!$A$11:$M$148,7,FALSE)-AD74</f>
        <v>142.8726999999999</v>
      </c>
      <c r="AM74" s="145">
        <f>VLOOKUP(AA74,'FY 2006 TABLE 15'!$A$11:$M$148,10,FALSE)-AE74</f>
        <v>-895347.6299999999</v>
      </c>
      <c r="AN74" s="145">
        <f>VLOOKUP(AA74,'FY 2006 TABLE 15'!$A$11:$M$148,11,FALSE)-AF74</f>
        <v>-129.1817000000001</v>
      </c>
      <c r="AO74" s="145">
        <f>VLOOKUP(AA74,'FY 2006 TABLE 15'!$A$11:$M$148,4,FALSE)-AG74</f>
        <v>1665881.9299999755</v>
      </c>
      <c r="AP74" s="145">
        <f>VLOOKUP(AA74,'FY 2006 TABLE 15'!$A$11:$M$148,5,FALSE)-AH74</f>
        <v>315.92679999999996</v>
      </c>
      <c r="AQ74" s="145">
        <f>VLOOKUP(AA74,'FY 2006 TABLE 15'!$A$11:$M$148,12,FALSE)-AI74</f>
        <v>1664151.159999989</v>
      </c>
      <c r="AR74" s="146">
        <f>VLOOKUP(AA74,'FY 2006 TABLE 15'!$A$11:$M$148,13,FALSE)-AJ74</f>
        <v>434.01820000000043</v>
      </c>
    </row>
    <row r="75" spans="1:44" s="71" customFormat="1" ht="15">
      <c r="A75" s="47"/>
      <c r="B75" s="47"/>
      <c r="C75" s="47"/>
      <c r="D75" s="47"/>
      <c r="E75" s="47"/>
      <c r="F75" s="47"/>
      <c r="G75" s="47"/>
      <c r="H75" s="47"/>
      <c r="I75" s="136"/>
      <c r="J75" s="69"/>
      <c r="K75" s="46"/>
      <c r="L75" s="46"/>
      <c r="M75" s="46"/>
      <c r="N75" s="46"/>
      <c r="O75" s="46"/>
      <c r="P75" s="46"/>
      <c r="Q75" s="46"/>
      <c r="R75" s="46"/>
      <c r="S75" s="46"/>
      <c r="T75" s="46"/>
      <c r="U75" s="46"/>
      <c r="V75" s="46"/>
      <c r="W75" s="46"/>
      <c r="X75" s="46"/>
      <c r="Y75" s="46"/>
      <c r="Z75" s="46"/>
      <c r="AA75" s="97">
        <v>75</v>
      </c>
      <c r="AB75" s="98" t="s">
        <v>370</v>
      </c>
      <c r="AC75" s="99">
        <v>233930429.83</v>
      </c>
      <c r="AD75" s="99">
        <v>3584.0734</v>
      </c>
      <c r="AE75" s="99">
        <v>27502131.960000005</v>
      </c>
      <c r="AF75" s="99">
        <v>421.3631</v>
      </c>
      <c r="AG75" s="99">
        <v>275984544.0099998</v>
      </c>
      <c r="AH75" s="99">
        <v>4228.3891</v>
      </c>
      <c r="AI75" s="99">
        <v>586886754.9599998</v>
      </c>
      <c r="AJ75" s="99">
        <v>8991.7555</v>
      </c>
      <c r="AK75" s="145">
        <f>VLOOKUP(AA75,'FY 2006 TABLE 15'!$A$11:$M$148,6,FALSE)-AC75</f>
        <v>13944069.069999993</v>
      </c>
      <c r="AL75" s="145">
        <f>VLOOKUP(AA75,'FY 2006 TABLE 15'!$A$11:$M$148,7,FALSE)-AD75</f>
        <v>86.92659999999978</v>
      </c>
      <c r="AM75" s="145">
        <f>VLOOKUP(AA75,'FY 2006 TABLE 15'!$A$11:$M$148,10,FALSE)-AE75</f>
        <v>2062416.2599999905</v>
      </c>
      <c r="AN75" s="145">
        <f>VLOOKUP(AA75,'FY 2006 TABLE 15'!$A$11:$M$148,11,FALSE)-AF75</f>
        <v>16.636900000000026</v>
      </c>
      <c r="AO75" s="145">
        <f>VLOOKUP(AA75,'FY 2006 TABLE 15'!$A$11:$M$148,4,FALSE)-AG75</f>
        <v>22017347.840000212</v>
      </c>
      <c r="AP75" s="145">
        <f>VLOOKUP(AA75,'FY 2006 TABLE 15'!$A$11:$M$148,5,FALSE)-AH75</f>
        <v>184.61089999999967</v>
      </c>
      <c r="AQ75" s="145">
        <f>VLOOKUP(AA75,'FY 2006 TABLE 15'!$A$11:$M$148,12,FALSE)-AI75</f>
        <v>46811295.78000021</v>
      </c>
      <c r="AR75" s="146">
        <f>VLOOKUP(AA75,'FY 2006 TABLE 15'!$A$11:$M$148,13,FALSE)-AJ75</f>
        <v>392.2445000000007</v>
      </c>
    </row>
    <row r="76" spans="1:44" s="71" customFormat="1" ht="15">
      <c r="A76" s="47"/>
      <c r="B76" s="47"/>
      <c r="C76" s="47"/>
      <c r="D76" s="47"/>
      <c r="E76" s="47"/>
      <c r="F76" s="47"/>
      <c r="G76" s="47"/>
      <c r="H76" s="47"/>
      <c r="I76" s="136"/>
      <c r="J76" s="69"/>
      <c r="K76" s="46"/>
      <c r="L76" s="46"/>
      <c r="M76" s="46"/>
      <c r="N76" s="46"/>
      <c r="O76" s="46"/>
      <c r="P76" s="46"/>
      <c r="Q76" s="46"/>
      <c r="R76" s="46"/>
      <c r="S76" s="46"/>
      <c r="T76" s="46"/>
      <c r="U76" s="46"/>
      <c r="V76" s="46"/>
      <c r="W76" s="46"/>
      <c r="X76" s="46"/>
      <c r="Y76" s="46"/>
      <c r="Z76" s="46"/>
      <c r="AA76" s="97">
        <v>77</v>
      </c>
      <c r="AB76" s="98" t="s">
        <v>371</v>
      </c>
      <c r="AC76" s="99">
        <v>18161266.35</v>
      </c>
      <c r="AD76" s="99">
        <v>3731.0668</v>
      </c>
      <c r="AE76" s="99">
        <v>4083204.54</v>
      </c>
      <c r="AF76" s="99">
        <v>838.8572</v>
      </c>
      <c r="AG76" s="99">
        <v>12923300.630000006</v>
      </c>
      <c r="AH76" s="99">
        <v>2654.9745</v>
      </c>
      <c r="AI76" s="99">
        <v>39454351.720000006</v>
      </c>
      <c r="AJ76" s="99">
        <v>8105.5374</v>
      </c>
      <c r="AK76" s="145">
        <f>VLOOKUP(AA76,'FY 2006 TABLE 15'!$A$11:$M$148,6,FALSE)-AC76</f>
        <v>999808.049999997</v>
      </c>
      <c r="AL76" s="145">
        <f>VLOOKUP(AA76,'FY 2006 TABLE 15'!$A$11:$M$148,7,FALSE)-AD76</f>
        <v>209.93319999999994</v>
      </c>
      <c r="AM76" s="145">
        <f>VLOOKUP(AA76,'FY 2006 TABLE 15'!$A$11:$M$148,10,FALSE)-AE76</f>
        <v>-149815.8700000001</v>
      </c>
      <c r="AN76" s="145">
        <f>VLOOKUP(AA76,'FY 2006 TABLE 15'!$A$11:$M$148,11,FALSE)-AF76</f>
        <v>-29.857200000000034</v>
      </c>
      <c r="AO76" s="145">
        <f>VLOOKUP(AA76,'FY 2006 TABLE 15'!$A$11:$M$148,4,FALSE)-AG76</f>
        <v>-646066.3100000024</v>
      </c>
      <c r="AP76" s="145">
        <f>VLOOKUP(AA76,'FY 2006 TABLE 15'!$A$11:$M$148,5,FALSE)-AH76</f>
        <v>-129.9744999999998</v>
      </c>
      <c r="AQ76" s="145">
        <f>VLOOKUP(AA76,'FY 2006 TABLE 15'!$A$11:$M$148,12,FALSE)-AI76</f>
        <v>417044.1599999964</v>
      </c>
      <c r="AR76" s="146">
        <f>VLOOKUP(AA76,'FY 2006 TABLE 15'!$A$11:$M$148,13,FALSE)-AJ76</f>
        <v>95.46259999999984</v>
      </c>
    </row>
    <row r="77" spans="1:44" ht="15">
      <c r="A77" s="47"/>
      <c r="B77" s="47"/>
      <c r="C77" s="47"/>
      <c r="D77" s="47"/>
      <c r="E77" s="47"/>
      <c r="F77" s="47"/>
      <c r="G77" s="47"/>
      <c r="H77" s="47"/>
      <c r="I77" s="136"/>
      <c r="J77" s="69"/>
      <c r="K77" s="46"/>
      <c r="L77" s="46"/>
      <c r="M77" s="46"/>
      <c r="N77" s="46"/>
      <c r="O77" s="46"/>
      <c r="P77" s="46"/>
      <c r="Q77" s="46"/>
      <c r="R77" s="46"/>
      <c r="S77" s="46"/>
      <c r="T77" s="46"/>
      <c r="U77" s="46"/>
      <c r="V77" s="46"/>
      <c r="W77" s="46"/>
      <c r="X77" s="46"/>
      <c r="Y77" s="46"/>
      <c r="Z77" s="46"/>
      <c r="AA77" s="97">
        <v>78</v>
      </c>
      <c r="AB77" s="98" t="s">
        <v>372</v>
      </c>
      <c r="AC77" s="99">
        <v>1980701.04</v>
      </c>
      <c r="AD77" s="99">
        <v>1952.9111</v>
      </c>
      <c r="AE77" s="99">
        <v>508375.32</v>
      </c>
      <c r="AF77" s="99">
        <v>501.2426</v>
      </c>
      <c r="AG77" s="99">
        <v>6244035.089999993</v>
      </c>
      <c r="AH77" s="99">
        <v>6156.4291</v>
      </c>
      <c r="AI77" s="99">
        <v>9767325.209999993</v>
      </c>
      <c r="AJ77" s="99">
        <v>9630.2862</v>
      </c>
      <c r="AK77" s="145">
        <f>VLOOKUP(AA77,'FY 2006 TABLE 15'!$A$11:$M$148,6,FALSE)-AC77</f>
        <v>28009.790000000037</v>
      </c>
      <c r="AL77" s="145">
        <f>VLOOKUP(AA77,'FY 2006 TABLE 15'!$A$11:$M$148,7,FALSE)-AD77</f>
        <v>38.08889999999997</v>
      </c>
      <c r="AM77" s="145">
        <f>VLOOKUP(AA77,'FY 2006 TABLE 15'!$A$11:$M$148,10,FALSE)-AE77</f>
        <v>119600.01999999996</v>
      </c>
      <c r="AN77" s="145">
        <f>VLOOKUP(AA77,'FY 2006 TABLE 15'!$A$11:$M$148,11,FALSE)-AF77</f>
        <v>120.75740000000002</v>
      </c>
      <c r="AO77" s="145">
        <f>VLOOKUP(AA77,'FY 2006 TABLE 15'!$A$11:$M$148,4,FALSE)-AG77</f>
        <v>564250.7800000068</v>
      </c>
      <c r="AP77" s="145">
        <f>VLOOKUP(AA77,'FY 2006 TABLE 15'!$A$11:$M$148,5,FALSE)-AH77</f>
        <v>592.5708999999997</v>
      </c>
      <c r="AQ77" s="145">
        <f>VLOOKUP(AA77,'FY 2006 TABLE 15'!$A$11:$M$148,12,FALSE)-AI77</f>
        <v>762192.6300000064</v>
      </c>
      <c r="AR77" s="146">
        <f>VLOOKUP(AA77,'FY 2006 TABLE 15'!$A$11:$M$148,13,FALSE)-AJ77</f>
        <v>806.7137999999995</v>
      </c>
    </row>
    <row r="78" spans="1:44" ht="15">
      <c r="A78" s="47"/>
      <c r="B78" s="47"/>
      <c r="C78" s="47"/>
      <c r="D78" s="47"/>
      <c r="E78" s="47"/>
      <c r="F78" s="47"/>
      <c r="G78" s="47"/>
      <c r="H78" s="47"/>
      <c r="I78" s="136"/>
      <c r="J78" s="69"/>
      <c r="K78" s="46"/>
      <c r="L78" s="46"/>
      <c r="M78" s="46"/>
      <c r="N78" s="46"/>
      <c r="O78" s="46"/>
      <c r="P78" s="46"/>
      <c r="Q78" s="46"/>
      <c r="R78" s="46"/>
      <c r="S78" s="46"/>
      <c r="T78" s="46"/>
      <c r="U78" s="46"/>
      <c r="V78" s="46"/>
      <c r="W78" s="46"/>
      <c r="X78" s="46"/>
      <c r="Y78" s="46"/>
      <c r="Z78" s="46"/>
      <c r="AA78" s="97">
        <v>79</v>
      </c>
      <c r="AB78" s="98" t="s">
        <v>373</v>
      </c>
      <c r="AC78" s="99">
        <v>4906902.24</v>
      </c>
      <c r="AD78" s="99">
        <v>4046.4625</v>
      </c>
      <c r="AE78" s="99">
        <v>732580.13</v>
      </c>
      <c r="AF78" s="99">
        <v>604.12</v>
      </c>
      <c r="AG78" s="99">
        <v>3263574.0600000066</v>
      </c>
      <c r="AH78" s="99">
        <v>2691.2967</v>
      </c>
      <c r="AI78" s="99">
        <v>9833987.410000006</v>
      </c>
      <c r="AJ78" s="99">
        <v>8109.5687</v>
      </c>
      <c r="AK78" s="145">
        <f>VLOOKUP(AA78,'FY 2006 TABLE 15'!$A$11:$M$148,6,FALSE)-AC78</f>
        <v>222306.16999999993</v>
      </c>
      <c r="AL78" s="145">
        <f>VLOOKUP(AA78,'FY 2006 TABLE 15'!$A$11:$M$148,7,FALSE)-AD78</f>
        <v>176.5374999999999</v>
      </c>
      <c r="AM78" s="145">
        <f>VLOOKUP(AA78,'FY 2006 TABLE 15'!$A$11:$M$148,10,FALSE)-AE78</f>
        <v>85448.44999999995</v>
      </c>
      <c r="AN78" s="145">
        <f>VLOOKUP(AA78,'FY 2006 TABLE 15'!$A$11:$M$148,11,FALSE)-AF78</f>
        <v>69.88</v>
      </c>
      <c r="AO78" s="145">
        <f>VLOOKUP(AA78,'FY 2006 TABLE 15'!$A$11:$M$148,4,FALSE)-AG78</f>
        <v>429511.4699999932</v>
      </c>
      <c r="AP78" s="145">
        <f>VLOOKUP(AA78,'FY 2006 TABLE 15'!$A$11:$M$148,5,FALSE)-AH78</f>
        <v>349.7033000000001</v>
      </c>
      <c r="AQ78" s="145">
        <f>VLOOKUP(AA78,'FY 2006 TABLE 15'!$A$11:$M$148,12,FALSE)-AI78</f>
        <v>804772.1899999958</v>
      </c>
      <c r="AR78" s="146">
        <f>VLOOKUP(AA78,'FY 2006 TABLE 15'!$A$11:$M$148,13,FALSE)-AJ78</f>
        <v>650.4313000000002</v>
      </c>
    </row>
    <row r="79" spans="1:44" s="29" customFormat="1" ht="15">
      <c r="A79" s="47"/>
      <c r="B79" s="47"/>
      <c r="C79" s="47"/>
      <c r="D79" s="47"/>
      <c r="E79" s="47"/>
      <c r="F79" s="47"/>
      <c r="G79" s="47"/>
      <c r="H79" s="47"/>
      <c r="I79" s="137"/>
      <c r="J79" s="140"/>
      <c r="K79" s="47"/>
      <c r="L79" s="47"/>
      <c r="M79" s="47"/>
      <c r="N79" s="47"/>
      <c r="O79" s="47"/>
      <c r="P79" s="47"/>
      <c r="Q79" s="47"/>
      <c r="R79" s="47"/>
      <c r="S79" s="47"/>
      <c r="T79" s="47"/>
      <c r="U79" s="47"/>
      <c r="V79" s="47"/>
      <c r="W79" s="47"/>
      <c r="X79" s="47"/>
      <c r="Y79" s="47"/>
      <c r="Z79" s="47"/>
      <c r="AA79" s="97">
        <v>80</v>
      </c>
      <c r="AB79" s="98" t="s">
        <v>374</v>
      </c>
      <c r="AC79" s="99">
        <v>48726269.559999995</v>
      </c>
      <c r="AD79" s="99">
        <v>3356.6914</v>
      </c>
      <c r="AE79" s="99">
        <v>5653384.88</v>
      </c>
      <c r="AF79" s="99">
        <v>389.4546</v>
      </c>
      <c r="AG79" s="99">
        <v>52873717.97000017</v>
      </c>
      <c r="AH79" s="99">
        <v>3642.4039</v>
      </c>
      <c r="AI79" s="99">
        <v>119637596.47000016</v>
      </c>
      <c r="AJ79" s="99">
        <v>8241.6835</v>
      </c>
      <c r="AK79" s="145">
        <f>VLOOKUP(AA79,'FY 2006 TABLE 15'!$A$11:$M$148,6,FALSE)-AC79</f>
        <v>1133590.7600000054</v>
      </c>
      <c r="AL79" s="145">
        <f>VLOOKUP(AA79,'FY 2006 TABLE 15'!$A$11:$M$148,7,FALSE)-AD79</f>
        <v>12.308599999999842</v>
      </c>
      <c r="AM79" s="145">
        <f>VLOOKUP(AA79,'FY 2006 TABLE 15'!$A$11:$M$148,10,FALSE)-AE79</f>
        <v>301704.43000000063</v>
      </c>
      <c r="AN79" s="145">
        <f>VLOOKUP(AA79,'FY 2006 TABLE 15'!$A$11:$M$148,11,FALSE)-AF79</f>
        <v>12.545399999999972</v>
      </c>
      <c r="AO79" s="145">
        <f>VLOOKUP(AA79,'FY 2006 TABLE 15'!$A$11:$M$148,4,FALSE)-AG79</f>
        <v>1153369.309999831</v>
      </c>
      <c r="AP79" s="145">
        <f>VLOOKUP(AA79,'FY 2006 TABLE 15'!$A$11:$M$148,5,FALSE)-AH79</f>
        <v>8.596100000000206</v>
      </c>
      <c r="AQ79" s="145">
        <f>VLOOKUP(AA79,'FY 2006 TABLE 15'!$A$11:$M$148,12,FALSE)-AI79</f>
        <v>3835497.2799998373</v>
      </c>
      <c r="AR79" s="146">
        <f>VLOOKUP(AA79,'FY 2006 TABLE 15'!$A$11:$M$148,13,FALSE)-AJ79</f>
        <v>101.31650000000081</v>
      </c>
    </row>
    <row r="80" spans="1:44" s="29" customFormat="1" ht="15">
      <c r="A80" s="70"/>
      <c r="B80" s="70"/>
      <c r="C80" s="70"/>
      <c r="D80" s="70"/>
      <c r="E80" s="70"/>
      <c r="F80" s="70"/>
      <c r="G80" s="70"/>
      <c r="H80" s="70"/>
      <c r="I80" s="137"/>
      <c r="J80" s="140"/>
      <c r="K80" s="47"/>
      <c r="L80" s="47"/>
      <c r="M80" s="47"/>
      <c r="N80" s="47"/>
      <c r="O80" s="47"/>
      <c r="P80" s="47"/>
      <c r="Q80" s="47"/>
      <c r="R80" s="47"/>
      <c r="S80" s="47"/>
      <c r="T80" s="47"/>
      <c r="U80" s="47"/>
      <c r="V80" s="47"/>
      <c r="W80" s="47"/>
      <c r="X80" s="47"/>
      <c r="Y80" s="47"/>
      <c r="Z80" s="47"/>
      <c r="AA80" s="97">
        <v>81</v>
      </c>
      <c r="AB80" s="98" t="s">
        <v>375</v>
      </c>
      <c r="AC80" s="99">
        <v>8058833.4</v>
      </c>
      <c r="AD80" s="99">
        <v>2958.1408</v>
      </c>
      <c r="AE80" s="99">
        <v>2410492.49</v>
      </c>
      <c r="AF80" s="99">
        <v>884.8149</v>
      </c>
      <c r="AG80" s="99">
        <v>12067013.900000028</v>
      </c>
      <c r="AH80" s="99">
        <v>4429.4161</v>
      </c>
      <c r="AI80" s="99">
        <v>24920854.010000028</v>
      </c>
      <c r="AJ80" s="99">
        <v>9147.651</v>
      </c>
      <c r="AK80" s="145">
        <f>VLOOKUP(AA80,'FY 2006 TABLE 15'!$A$11:$M$148,6,FALSE)-AC80</f>
        <v>524204.4900000002</v>
      </c>
      <c r="AL80" s="145">
        <f>VLOOKUP(AA80,'FY 2006 TABLE 15'!$A$11:$M$148,7,FALSE)-AD80</f>
        <v>165.85919999999987</v>
      </c>
      <c r="AM80" s="145">
        <f>VLOOKUP(AA80,'FY 2006 TABLE 15'!$A$11:$M$148,10,FALSE)-AE80</f>
        <v>1633.0799999996088</v>
      </c>
      <c r="AN80" s="145">
        <f>VLOOKUP(AA80,'FY 2006 TABLE 15'!$A$11:$M$148,11,FALSE)-AF80</f>
        <v>-6.814899999999966</v>
      </c>
      <c r="AO80" s="145">
        <f>VLOOKUP(AA80,'FY 2006 TABLE 15'!$A$11:$M$148,4,FALSE)-AG80</f>
        <v>-387245.32000002824</v>
      </c>
      <c r="AP80" s="145">
        <f>VLOOKUP(AA80,'FY 2006 TABLE 15'!$A$11:$M$148,5,FALSE)-AH80</f>
        <v>-178.41610000000037</v>
      </c>
      <c r="AQ80" s="145">
        <f>VLOOKUP(AA80,'FY 2006 TABLE 15'!$A$11:$M$148,12,FALSE)-AI80</f>
        <v>348321.9499999732</v>
      </c>
      <c r="AR80" s="146">
        <f>VLOOKUP(AA80,'FY 2006 TABLE 15'!$A$11:$M$148,13,FALSE)-AJ80</f>
        <v>48.34900000000016</v>
      </c>
    </row>
    <row r="81" spans="1:44" s="29" customFormat="1" ht="15">
      <c r="A81" s="70"/>
      <c r="B81" s="70"/>
      <c r="C81" s="70"/>
      <c r="D81" s="70"/>
      <c r="E81" s="70"/>
      <c r="F81" s="70"/>
      <c r="G81" s="70"/>
      <c r="H81" s="70"/>
      <c r="I81" s="137"/>
      <c r="J81" s="140"/>
      <c r="K81" s="47"/>
      <c r="L81" s="47"/>
      <c r="M81" s="47"/>
      <c r="N81" s="47"/>
      <c r="O81" s="47"/>
      <c r="P81" s="47"/>
      <c r="Q81" s="47"/>
      <c r="R81" s="47"/>
      <c r="S81" s="47"/>
      <c r="T81" s="47"/>
      <c r="U81" s="47"/>
      <c r="V81" s="47"/>
      <c r="W81" s="47"/>
      <c r="X81" s="47"/>
      <c r="Y81" s="47"/>
      <c r="Z81" s="47"/>
      <c r="AA81" s="97">
        <v>82</v>
      </c>
      <c r="AB81" s="98" t="s">
        <v>376</v>
      </c>
      <c r="AC81" s="99">
        <v>37290152.68000001</v>
      </c>
      <c r="AD81" s="99">
        <v>3406.5449</v>
      </c>
      <c r="AE81" s="99">
        <v>6664225.04</v>
      </c>
      <c r="AF81" s="99">
        <v>608.7929</v>
      </c>
      <c r="AG81" s="99">
        <v>38057747.70000002</v>
      </c>
      <c r="AH81" s="99">
        <v>3476.6666</v>
      </c>
      <c r="AI81" s="99">
        <v>92332788.46000002</v>
      </c>
      <c r="AJ81" s="99">
        <v>8434.8217</v>
      </c>
      <c r="AK81" s="145">
        <f>VLOOKUP(AA81,'FY 2006 TABLE 15'!$A$11:$M$148,6,FALSE)-AC81</f>
        <v>2589283.099999979</v>
      </c>
      <c r="AL81" s="145">
        <f>VLOOKUP(AA81,'FY 2006 TABLE 15'!$A$11:$M$148,7,FALSE)-AD81</f>
        <v>140.45510000000013</v>
      </c>
      <c r="AM81" s="145">
        <f>VLOOKUP(AA81,'FY 2006 TABLE 15'!$A$11:$M$148,10,FALSE)-AE81</f>
        <v>311486.7299999986</v>
      </c>
      <c r="AN81" s="145">
        <f>VLOOKUP(AA81,'FY 2006 TABLE 15'!$A$11:$M$148,11,FALSE)-AF81</f>
        <v>11.207099999999969</v>
      </c>
      <c r="AO81" s="145">
        <f>VLOOKUP(AA81,'FY 2006 TABLE 15'!$A$11:$M$148,4,FALSE)-AG81</f>
        <v>839507.4999999925</v>
      </c>
      <c r="AP81" s="145">
        <f>VLOOKUP(AA81,'FY 2006 TABLE 15'!$A$11:$M$148,5,FALSE)-AH81</f>
        <v>-16.666600000000017</v>
      </c>
      <c r="AQ81" s="145">
        <f>VLOOKUP(AA81,'FY 2006 TABLE 15'!$A$11:$M$148,12,FALSE)-AI81</f>
        <v>4553737.389999971</v>
      </c>
      <c r="AR81" s="146">
        <f>VLOOKUP(AA81,'FY 2006 TABLE 15'!$A$11:$M$148,13,FALSE)-AJ81</f>
        <v>182.17829999999958</v>
      </c>
    </row>
    <row r="82" spans="1:44" s="29" customFormat="1" ht="15">
      <c r="A82" s="47"/>
      <c r="B82" s="47"/>
      <c r="C82" s="47"/>
      <c r="D82" s="47"/>
      <c r="E82" s="47"/>
      <c r="F82" s="47"/>
      <c r="G82" s="47"/>
      <c r="H82" s="47"/>
      <c r="I82" s="137"/>
      <c r="J82" s="140"/>
      <c r="K82" s="47"/>
      <c r="L82" s="47"/>
      <c r="M82" s="47"/>
      <c r="N82" s="47"/>
      <c r="O82" s="47"/>
      <c r="P82" s="47"/>
      <c r="Q82" s="47"/>
      <c r="R82" s="47"/>
      <c r="S82" s="47"/>
      <c r="T82" s="47"/>
      <c r="U82" s="47"/>
      <c r="V82" s="47"/>
      <c r="W82" s="47"/>
      <c r="X82" s="47"/>
      <c r="Y82" s="47"/>
      <c r="Z82" s="47"/>
      <c r="AA82" s="97">
        <v>83</v>
      </c>
      <c r="AB82" s="98" t="s">
        <v>377</v>
      </c>
      <c r="AC82" s="99">
        <v>18695997.48</v>
      </c>
      <c r="AD82" s="99">
        <v>4582.7567</v>
      </c>
      <c r="AE82" s="99">
        <v>5240214.41</v>
      </c>
      <c r="AF82" s="99">
        <v>1284.4796</v>
      </c>
      <c r="AG82" s="99">
        <v>6456608.930000002</v>
      </c>
      <c r="AH82" s="99">
        <v>1582.6418</v>
      </c>
      <c r="AI82" s="99">
        <v>34058318.24</v>
      </c>
      <c r="AJ82" s="99">
        <v>8348.3636</v>
      </c>
      <c r="AK82" s="145">
        <f>VLOOKUP(AA82,'FY 2006 TABLE 15'!$A$11:$M$148,6,FALSE)-AC82</f>
        <v>616192.1700000018</v>
      </c>
      <c r="AL82" s="145">
        <f>VLOOKUP(AA82,'FY 2006 TABLE 15'!$A$11:$M$148,7,FALSE)-AD82</f>
        <v>158.2433000000001</v>
      </c>
      <c r="AM82" s="145">
        <f>VLOOKUP(AA82,'FY 2006 TABLE 15'!$A$11:$M$148,10,FALSE)-AE82</f>
        <v>68823.05999999959</v>
      </c>
      <c r="AN82" s="145">
        <f>VLOOKUP(AA82,'FY 2006 TABLE 15'!$A$11:$M$148,11,FALSE)-AF82</f>
        <v>18.52040000000011</v>
      </c>
      <c r="AO82" s="145">
        <f>VLOOKUP(AA82,'FY 2006 TABLE 15'!$A$11:$M$148,4,FALSE)-AG82</f>
        <v>546874.509999996</v>
      </c>
      <c r="AP82" s="145">
        <f>VLOOKUP(AA82,'FY 2006 TABLE 15'!$A$11:$M$148,5,FALSE)-AH82</f>
        <v>136.3581999999999</v>
      </c>
      <c r="AQ82" s="145">
        <f>VLOOKUP(AA82,'FY 2006 TABLE 15'!$A$11:$M$148,12,FALSE)-AI82</f>
        <v>1404501.8399999961</v>
      </c>
      <c r="AR82" s="146">
        <f>VLOOKUP(AA82,'FY 2006 TABLE 15'!$A$11:$M$148,13,FALSE)-AJ82</f>
        <v>358.6363999999994</v>
      </c>
    </row>
    <row r="83" spans="1:44" s="29" customFormat="1" ht="15">
      <c r="A83" s="47"/>
      <c r="B83" s="47"/>
      <c r="C83" s="47"/>
      <c r="D83" s="47"/>
      <c r="E83" s="47"/>
      <c r="F83" s="47"/>
      <c r="G83" s="47"/>
      <c r="H83" s="47"/>
      <c r="I83" s="137"/>
      <c r="J83" s="140"/>
      <c r="K83" s="47"/>
      <c r="L83" s="47"/>
      <c r="M83" s="47"/>
      <c r="N83" s="47"/>
      <c r="O83" s="47"/>
      <c r="P83" s="47"/>
      <c r="Q83" s="47"/>
      <c r="R83" s="47"/>
      <c r="S83" s="47"/>
      <c r="T83" s="47"/>
      <c r="U83" s="47"/>
      <c r="V83" s="47"/>
      <c r="W83" s="47"/>
      <c r="X83" s="47"/>
      <c r="Y83" s="47"/>
      <c r="Z83" s="47"/>
      <c r="AA83" s="97">
        <v>84</v>
      </c>
      <c r="AB83" s="98" t="s">
        <v>378</v>
      </c>
      <c r="AC83" s="99">
        <v>18446885.62</v>
      </c>
      <c r="AD83" s="99">
        <v>5048.616</v>
      </c>
      <c r="AE83" s="99">
        <v>3148117.82</v>
      </c>
      <c r="AF83" s="99">
        <v>861.5892</v>
      </c>
      <c r="AG83" s="99">
        <v>5039989.76</v>
      </c>
      <c r="AH83" s="99">
        <v>1379.3642</v>
      </c>
      <c r="AI83" s="99">
        <v>29612170.12</v>
      </c>
      <c r="AJ83" s="99">
        <v>8104.3749</v>
      </c>
      <c r="AK83" s="145">
        <f>VLOOKUP(AA83,'FY 2006 TABLE 15'!$A$11:$M$148,6,FALSE)-AC83</f>
        <v>690022.7699999958</v>
      </c>
      <c r="AL83" s="145">
        <f>VLOOKUP(AA83,'FY 2006 TABLE 15'!$A$11:$M$148,7,FALSE)-AD83</f>
        <v>58.384000000000015</v>
      </c>
      <c r="AM83" s="145">
        <f>VLOOKUP(AA83,'FY 2006 TABLE 15'!$A$11:$M$148,10,FALSE)-AE83</f>
        <v>148935.3500000001</v>
      </c>
      <c r="AN83" s="145">
        <f>VLOOKUP(AA83,'FY 2006 TABLE 15'!$A$11:$M$148,11,FALSE)-AF83</f>
        <v>18.410799999999995</v>
      </c>
      <c r="AO83" s="145">
        <f>VLOOKUP(AA83,'FY 2006 TABLE 15'!$A$11:$M$148,4,FALSE)-AG83</f>
        <v>876761.860000005</v>
      </c>
      <c r="AP83" s="145">
        <f>VLOOKUP(AA83,'FY 2006 TABLE 15'!$A$11:$M$148,5,FALSE)-AH83</f>
        <v>199.63580000000002</v>
      </c>
      <c r="AQ83" s="145">
        <f>VLOOKUP(AA83,'FY 2006 TABLE 15'!$A$11:$M$148,12,FALSE)-AI83</f>
        <v>1930462.3000000007</v>
      </c>
      <c r="AR83" s="146">
        <f>VLOOKUP(AA83,'FY 2006 TABLE 15'!$A$11:$M$148,13,FALSE)-AJ83</f>
        <v>312.6251000000002</v>
      </c>
    </row>
    <row r="84" spans="1:44" s="29" customFormat="1" ht="15">
      <c r="A84" s="47"/>
      <c r="B84" s="47"/>
      <c r="C84" s="47"/>
      <c r="D84" s="47"/>
      <c r="E84" s="47"/>
      <c r="F84" s="47"/>
      <c r="G84" s="47"/>
      <c r="H84" s="47"/>
      <c r="I84" s="137"/>
      <c r="J84" s="140"/>
      <c r="K84" s="47"/>
      <c r="L84" s="47"/>
      <c r="M84" s="47"/>
      <c r="N84" s="47"/>
      <c r="O84" s="47"/>
      <c r="P84" s="47"/>
      <c r="Q84" s="47"/>
      <c r="R84" s="47"/>
      <c r="S84" s="47"/>
      <c r="T84" s="47"/>
      <c r="U84" s="47"/>
      <c r="V84" s="47"/>
      <c r="W84" s="47"/>
      <c r="X84" s="47"/>
      <c r="Y84" s="47"/>
      <c r="Z84" s="47"/>
      <c r="AA84" s="97">
        <v>85</v>
      </c>
      <c r="AB84" s="98" t="s">
        <v>379</v>
      </c>
      <c r="AC84" s="99">
        <v>20429824.470000003</v>
      </c>
      <c r="AD84" s="99">
        <v>3486.2111</v>
      </c>
      <c r="AE84" s="99">
        <v>3123618.19</v>
      </c>
      <c r="AF84" s="99">
        <v>533.0243</v>
      </c>
      <c r="AG84" s="99">
        <v>21875887.09999997</v>
      </c>
      <c r="AH84" s="99">
        <v>3732.9719</v>
      </c>
      <c r="AI84" s="99">
        <v>50227274.53999998</v>
      </c>
      <c r="AJ84" s="99">
        <v>8570.944</v>
      </c>
      <c r="AK84" s="145">
        <f>VLOOKUP(AA84,'FY 2006 TABLE 15'!$A$11:$M$148,6,FALSE)-AC84</f>
        <v>1409960.8399999924</v>
      </c>
      <c r="AL84" s="145">
        <f>VLOOKUP(AA84,'FY 2006 TABLE 15'!$A$11:$M$148,7,FALSE)-AD84</f>
        <v>131.7889</v>
      </c>
      <c r="AM84" s="145">
        <f>VLOOKUP(AA84,'FY 2006 TABLE 15'!$A$11:$M$148,10,FALSE)-AE84</f>
        <v>-246628.7999999998</v>
      </c>
      <c r="AN84" s="145">
        <f>VLOOKUP(AA84,'FY 2006 TABLE 15'!$A$11:$M$148,11,FALSE)-AF84</f>
        <v>-56.02430000000004</v>
      </c>
      <c r="AO84" s="145">
        <f>VLOOKUP(AA84,'FY 2006 TABLE 15'!$A$11:$M$148,4,FALSE)-AG84</f>
        <v>1742298.130000025</v>
      </c>
      <c r="AP84" s="145">
        <f>VLOOKUP(AA84,'FY 2006 TABLE 15'!$A$11:$M$148,5,FALSE)-AH84</f>
        <v>180.0281</v>
      </c>
      <c r="AQ84" s="145">
        <f>VLOOKUP(AA84,'FY 2006 TABLE 15'!$A$11:$M$148,12,FALSE)-AI84</f>
        <v>3361957.6300000176</v>
      </c>
      <c r="AR84" s="146">
        <f>VLOOKUP(AA84,'FY 2006 TABLE 15'!$A$11:$M$148,13,FALSE)-AJ84</f>
        <v>307.0560000000005</v>
      </c>
    </row>
    <row r="85" spans="1:44" s="29" customFormat="1" ht="15">
      <c r="A85" s="47"/>
      <c r="B85" s="47"/>
      <c r="C85" s="47"/>
      <c r="D85" s="47"/>
      <c r="E85" s="47"/>
      <c r="F85" s="47"/>
      <c r="G85" s="47"/>
      <c r="H85" s="47"/>
      <c r="I85" s="137"/>
      <c r="J85" s="140"/>
      <c r="K85" s="47"/>
      <c r="L85" s="47"/>
      <c r="M85" s="47"/>
      <c r="N85" s="47"/>
      <c r="O85" s="47"/>
      <c r="P85" s="47"/>
      <c r="Q85" s="47"/>
      <c r="R85" s="47"/>
      <c r="S85" s="47"/>
      <c r="T85" s="47"/>
      <c r="U85" s="47"/>
      <c r="V85" s="47"/>
      <c r="W85" s="47"/>
      <c r="X85" s="47"/>
      <c r="Y85" s="47"/>
      <c r="Z85" s="47"/>
      <c r="AA85" s="97">
        <v>86</v>
      </c>
      <c r="AB85" s="98" t="s">
        <v>380</v>
      </c>
      <c r="AC85" s="99">
        <v>22447861.459999997</v>
      </c>
      <c r="AD85" s="99">
        <v>4519.4276</v>
      </c>
      <c r="AE85" s="99">
        <v>3963006.7</v>
      </c>
      <c r="AF85" s="99">
        <v>797.8721</v>
      </c>
      <c r="AG85" s="99">
        <v>7671720.830000016</v>
      </c>
      <c r="AH85" s="99">
        <v>1544.5474</v>
      </c>
      <c r="AI85" s="99">
        <v>38437100.110000014</v>
      </c>
      <c r="AJ85" s="99">
        <v>7738.5408</v>
      </c>
      <c r="AK85" s="145">
        <f>VLOOKUP(AA85,'FY 2006 TABLE 15'!$A$11:$M$148,6,FALSE)-AC85</f>
        <v>1261074.9200000018</v>
      </c>
      <c r="AL85" s="145">
        <f>VLOOKUP(AA85,'FY 2006 TABLE 15'!$A$11:$M$148,7,FALSE)-AD85</f>
        <v>238.57240000000002</v>
      </c>
      <c r="AM85" s="145">
        <f>VLOOKUP(AA85,'FY 2006 TABLE 15'!$A$11:$M$148,10,FALSE)-AE85</f>
        <v>696312.1899999995</v>
      </c>
      <c r="AN85" s="145">
        <f>VLOOKUP(AA85,'FY 2006 TABLE 15'!$A$11:$M$148,11,FALSE)-AF85</f>
        <v>137.12789999999995</v>
      </c>
      <c r="AO85" s="145">
        <f>VLOOKUP(AA85,'FY 2006 TABLE 15'!$A$11:$M$148,4,FALSE)-AG85</f>
        <v>315956.0699999826</v>
      </c>
      <c r="AP85" s="145">
        <f>VLOOKUP(AA85,'FY 2006 TABLE 15'!$A$11:$M$148,5,FALSE)-AH85</f>
        <v>58.452600000000075</v>
      </c>
      <c r="AQ85" s="145">
        <f>VLOOKUP(AA85,'FY 2006 TABLE 15'!$A$11:$M$148,12,FALSE)-AI85</f>
        <v>2206037.6199999824</v>
      </c>
      <c r="AR85" s="146">
        <f>VLOOKUP(AA85,'FY 2006 TABLE 15'!$A$11:$M$148,13,FALSE)-AJ85</f>
        <v>417.45920000000024</v>
      </c>
    </row>
    <row r="86" spans="1:44" s="29" customFormat="1" ht="15">
      <c r="A86" s="47"/>
      <c r="B86" s="47"/>
      <c r="C86" s="47"/>
      <c r="D86" s="47"/>
      <c r="E86" s="47"/>
      <c r="F86" s="47"/>
      <c r="G86" s="47"/>
      <c r="H86" s="47"/>
      <c r="I86" s="137"/>
      <c r="J86" s="140"/>
      <c r="K86" s="47"/>
      <c r="L86" s="47"/>
      <c r="M86" s="47"/>
      <c r="N86" s="47"/>
      <c r="O86" s="47"/>
      <c r="P86" s="47"/>
      <c r="Q86" s="47"/>
      <c r="R86" s="47"/>
      <c r="S86" s="47"/>
      <c r="T86" s="47"/>
      <c r="U86" s="47"/>
      <c r="V86" s="47"/>
      <c r="W86" s="47"/>
      <c r="X86" s="47"/>
      <c r="Y86" s="47"/>
      <c r="Z86" s="47"/>
      <c r="AA86" s="97">
        <v>87</v>
      </c>
      <c r="AB86" s="98" t="s">
        <v>381</v>
      </c>
      <c r="AC86" s="99">
        <v>11626841.4</v>
      </c>
      <c r="AD86" s="99">
        <v>4152.8735</v>
      </c>
      <c r="AE86" s="99">
        <v>2084884.24</v>
      </c>
      <c r="AF86" s="99">
        <v>744.6786</v>
      </c>
      <c r="AG86" s="99">
        <v>7790703.969999991</v>
      </c>
      <c r="AH86" s="99">
        <v>2782.6825</v>
      </c>
      <c r="AI86" s="99">
        <v>24249473.109999992</v>
      </c>
      <c r="AJ86" s="99">
        <v>8661.4232</v>
      </c>
      <c r="AK86" s="145">
        <f>VLOOKUP(AA86,'FY 2006 TABLE 15'!$A$11:$M$148,6,FALSE)-AC86</f>
        <v>442110.01999999955</v>
      </c>
      <c r="AL86" s="145">
        <f>VLOOKUP(AA86,'FY 2006 TABLE 15'!$A$11:$M$148,7,FALSE)-AD86</f>
        <v>128.1265000000003</v>
      </c>
      <c r="AM86" s="145">
        <f>VLOOKUP(AA86,'FY 2006 TABLE 15'!$A$11:$M$148,10,FALSE)-AE86</f>
        <v>251354.44000000018</v>
      </c>
      <c r="AN86" s="145">
        <f>VLOOKUP(AA86,'FY 2006 TABLE 15'!$A$11:$M$148,11,FALSE)-AF86</f>
        <v>84.32140000000004</v>
      </c>
      <c r="AO86" s="145">
        <f>VLOOKUP(AA86,'FY 2006 TABLE 15'!$A$11:$M$148,4,FALSE)-AG86</f>
        <v>132587.95000001043</v>
      </c>
      <c r="AP86" s="145">
        <f>VLOOKUP(AA86,'FY 2006 TABLE 15'!$A$11:$M$148,5,FALSE)-AH86</f>
        <v>28.31750000000011</v>
      </c>
      <c r="AQ86" s="145">
        <f>VLOOKUP(AA86,'FY 2006 TABLE 15'!$A$11:$M$148,12,FALSE)-AI86</f>
        <v>1094850.8300000094</v>
      </c>
      <c r="AR86" s="146">
        <f>VLOOKUP(AA86,'FY 2006 TABLE 15'!$A$11:$M$148,13,FALSE)-AJ86</f>
        <v>329.57680000000073</v>
      </c>
    </row>
    <row r="87" spans="1:44" s="29" customFormat="1" ht="15">
      <c r="A87" s="47"/>
      <c r="B87" s="47"/>
      <c r="C87" s="47"/>
      <c r="D87" s="47"/>
      <c r="E87" s="47"/>
      <c r="F87" s="47"/>
      <c r="G87" s="47"/>
      <c r="H87" s="47"/>
      <c r="I87" s="137"/>
      <c r="J87" s="140"/>
      <c r="K87" s="47"/>
      <c r="L87" s="47"/>
      <c r="M87" s="47"/>
      <c r="N87" s="47"/>
      <c r="O87" s="47"/>
      <c r="P87" s="47"/>
      <c r="Q87" s="47"/>
      <c r="R87" s="47"/>
      <c r="S87" s="47"/>
      <c r="T87" s="47"/>
      <c r="U87" s="47"/>
      <c r="V87" s="47"/>
      <c r="W87" s="47"/>
      <c r="X87" s="47"/>
      <c r="Y87" s="47"/>
      <c r="Z87" s="47"/>
      <c r="AA87" s="97">
        <v>88</v>
      </c>
      <c r="AB87" s="98" t="s">
        <v>382</v>
      </c>
      <c r="AC87" s="99">
        <v>73133185.99000002</v>
      </c>
      <c r="AD87" s="99">
        <v>3210.3514</v>
      </c>
      <c r="AE87" s="99">
        <v>9327205.32</v>
      </c>
      <c r="AF87" s="99">
        <v>409.4394</v>
      </c>
      <c r="AG87" s="99">
        <v>82427582.4600001</v>
      </c>
      <c r="AH87" s="99">
        <v>3618.3506</v>
      </c>
      <c r="AI87" s="99">
        <v>182911851.2300001</v>
      </c>
      <c r="AJ87" s="99">
        <v>8029.3415</v>
      </c>
      <c r="AK87" s="145">
        <f>VLOOKUP(AA87,'FY 2006 TABLE 15'!$A$11:$M$148,6,FALSE)-AC87</f>
        <v>4851655.719999969</v>
      </c>
      <c r="AL87" s="145">
        <f>VLOOKUP(AA87,'FY 2006 TABLE 15'!$A$11:$M$148,7,FALSE)-AD87</f>
        <v>110.64859999999999</v>
      </c>
      <c r="AM87" s="145">
        <f>VLOOKUP(AA87,'FY 2006 TABLE 15'!$A$11:$M$148,10,FALSE)-AE87</f>
        <v>37274.469999996945</v>
      </c>
      <c r="AN87" s="145">
        <f>VLOOKUP(AA87,'FY 2006 TABLE 15'!$A$11:$M$148,11,FALSE)-AF87</f>
        <v>-10.439399999999978</v>
      </c>
      <c r="AO87" s="145">
        <f>VLOOKUP(AA87,'FY 2006 TABLE 15'!$A$11:$M$148,4,FALSE)-AG87</f>
        <v>4233590.579999924</v>
      </c>
      <c r="AP87" s="145">
        <f>VLOOKUP(AA87,'FY 2006 TABLE 15'!$A$11:$M$148,5,FALSE)-AH87</f>
        <v>72.64939999999979</v>
      </c>
      <c r="AQ87" s="145">
        <f>VLOOKUP(AA87,'FY 2006 TABLE 15'!$A$11:$M$148,12,FALSE)-AI87</f>
        <v>11531684.7299999</v>
      </c>
      <c r="AR87" s="146">
        <f>VLOOKUP(AA87,'FY 2006 TABLE 15'!$A$11:$M$148,13,FALSE)-AJ87</f>
        <v>252.65849999999955</v>
      </c>
    </row>
    <row r="88" spans="1:44" s="29" customFormat="1" ht="15">
      <c r="A88" s="47"/>
      <c r="B88" s="47"/>
      <c r="C88" s="47"/>
      <c r="D88" s="47"/>
      <c r="E88" s="47"/>
      <c r="F88" s="47"/>
      <c r="G88" s="47"/>
      <c r="H88" s="47"/>
      <c r="I88" s="137"/>
      <c r="J88" s="140"/>
      <c r="K88" s="47"/>
      <c r="L88" s="47"/>
      <c r="M88" s="47"/>
      <c r="N88" s="47"/>
      <c r="O88" s="47"/>
      <c r="P88" s="47"/>
      <c r="Q88" s="47"/>
      <c r="R88" s="47"/>
      <c r="S88" s="47"/>
      <c r="T88" s="47"/>
      <c r="U88" s="47"/>
      <c r="V88" s="47"/>
      <c r="W88" s="47"/>
      <c r="X88" s="47"/>
      <c r="Y88" s="47"/>
      <c r="Z88" s="47"/>
      <c r="AA88" s="97">
        <v>89</v>
      </c>
      <c r="AB88" s="98" t="s">
        <v>383</v>
      </c>
      <c r="AC88" s="99">
        <v>85134680.41</v>
      </c>
      <c r="AD88" s="99">
        <v>3342.6103</v>
      </c>
      <c r="AE88" s="99">
        <v>9702098.39</v>
      </c>
      <c r="AF88" s="99">
        <v>380.9298</v>
      </c>
      <c r="AG88" s="99">
        <v>78372554.22000025</v>
      </c>
      <c r="AH88" s="99">
        <v>3077.1116</v>
      </c>
      <c r="AI88" s="99">
        <v>192595272.80000025</v>
      </c>
      <c r="AJ88" s="99">
        <v>7561.7944</v>
      </c>
      <c r="AK88" s="145">
        <f>VLOOKUP(AA88,'FY 2006 TABLE 15'!$A$11:$M$148,6,FALSE)-AC88</f>
        <v>3885533.370000005</v>
      </c>
      <c r="AL88" s="145">
        <f>VLOOKUP(AA88,'FY 2006 TABLE 15'!$A$11:$M$148,7,FALSE)-AD88</f>
        <v>94.38970000000018</v>
      </c>
      <c r="AM88" s="145">
        <f>VLOOKUP(AA88,'FY 2006 TABLE 15'!$A$11:$M$148,10,FALSE)-AE88</f>
        <v>202006.8200000003</v>
      </c>
      <c r="AN88" s="145">
        <f>VLOOKUP(AA88,'FY 2006 TABLE 15'!$A$11:$M$148,11,FALSE)-AF88</f>
        <v>1.0701999999999998</v>
      </c>
      <c r="AO88" s="145">
        <f>VLOOKUP(AA88,'FY 2006 TABLE 15'!$A$11:$M$148,4,FALSE)-AG88</f>
        <v>20089113.509999767</v>
      </c>
      <c r="AP88" s="145">
        <f>VLOOKUP(AA88,'FY 2006 TABLE 15'!$A$11:$M$148,5,FALSE)-AH88</f>
        <v>723.8883999999998</v>
      </c>
      <c r="AQ88" s="145">
        <f>VLOOKUP(AA88,'FY 2006 TABLE 15'!$A$11:$M$148,12,FALSE)-AI88</f>
        <v>27477563.339999765</v>
      </c>
      <c r="AR88" s="146">
        <f>VLOOKUP(AA88,'FY 2006 TABLE 15'!$A$11:$M$148,13,FALSE)-AJ88</f>
        <v>934.2056000000002</v>
      </c>
    </row>
    <row r="89" spans="1:44" s="29" customFormat="1" ht="15">
      <c r="A89" s="47"/>
      <c r="B89" s="47"/>
      <c r="C89" s="47"/>
      <c r="D89" s="47"/>
      <c r="E89" s="47"/>
      <c r="F89" s="47"/>
      <c r="G89" s="47"/>
      <c r="H89" s="47"/>
      <c r="I89" s="137"/>
      <c r="J89" s="140"/>
      <c r="K89" s="47"/>
      <c r="L89" s="47"/>
      <c r="M89" s="47"/>
      <c r="N89" s="47"/>
      <c r="O89" s="47"/>
      <c r="P89" s="47"/>
      <c r="Q89" s="47"/>
      <c r="R89" s="47"/>
      <c r="S89" s="47"/>
      <c r="T89" s="47"/>
      <c r="U89" s="47"/>
      <c r="V89" s="47"/>
      <c r="W89" s="47"/>
      <c r="X89" s="47"/>
      <c r="Y89" s="47"/>
      <c r="Z89" s="47"/>
      <c r="AA89" s="97">
        <v>90</v>
      </c>
      <c r="AB89" s="98" t="s">
        <v>384</v>
      </c>
      <c r="AC89" s="99">
        <v>1762859.8</v>
      </c>
      <c r="AD89" s="99">
        <v>1670.6563</v>
      </c>
      <c r="AE89" s="99">
        <v>816345.58</v>
      </c>
      <c r="AF89" s="99">
        <v>773.6479</v>
      </c>
      <c r="AG89" s="99">
        <v>9226955.520000007</v>
      </c>
      <c r="AH89" s="99">
        <v>8744.3546</v>
      </c>
      <c r="AI89" s="99">
        <v>12614400.300000008</v>
      </c>
      <c r="AJ89" s="99">
        <v>11954.6246</v>
      </c>
      <c r="AK89" s="145">
        <f>VLOOKUP(AA89,'FY 2006 TABLE 15'!$A$11:$M$148,6,FALSE)-AC89</f>
        <v>-169459.6200000001</v>
      </c>
      <c r="AL89" s="145">
        <f>VLOOKUP(AA89,'FY 2006 TABLE 15'!$A$11:$M$148,7,FALSE)-AD89</f>
        <v>-115.6563000000001</v>
      </c>
      <c r="AM89" s="145">
        <f>VLOOKUP(AA89,'FY 2006 TABLE 15'!$A$11:$M$148,10,FALSE)-AE89</f>
        <v>120526.92000000004</v>
      </c>
      <c r="AN89" s="145">
        <f>VLOOKUP(AA89,'FY 2006 TABLE 15'!$A$11:$M$148,11,FALSE)-AF89</f>
        <v>141.35209999999995</v>
      </c>
      <c r="AO89" s="145">
        <f>VLOOKUP(AA89,'FY 2006 TABLE 15'!$A$11:$M$148,4,FALSE)-AG89</f>
        <v>709910.2099999934</v>
      </c>
      <c r="AP89" s="145">
        <f>VLOOKUP(AA89,'FY 2006 TABLE 15'!$A$11:$M$148,5,FALSE)-AH89</f>
        <v>955.6453999999994</v>
      </c>
      <c r="AQ89" s="145">
        <f>VLOOKUP(AA89,'FY 2006 TABLE 15'!$A$11:$M$148,12,FALSE)-AI89</f>
        <v>790246.4299999923</v>
      </c>
      <c r="AR89" s="146">
        <f>VLOOKUP(AA89,'FY 2006 TABLE 15'!$A$11:$M$148,13,FALSE)-AJ89</f>
        <v>1130.3754000000008</v>
      </c>
    </row>
    <row r="90" spans="1:44" s="29" customFormat="1" ht="15">
      <c r="A90" s="47"/>
      <c r="B90" s="47"/>
      <c r="C90" s="47"/>
      <c r="D90" s="47"/>
      <c r="E90" s="47"/>
      <c r="F90" s="47"/>
      <c r="G90" s="47"/>
      <c r="H90" s="47"/>
      <c r="I90" s="137"/>
      <c r="J90" s="140"/>
      <c r="K90" s="47"/>
      <c r="L90" s="47"/>
      <c r="M90" s="47"/>
      <c r="N90" s="47"/>
      <c r="O90" s="47"/>
      <c r="P90" s="47"/>
      <c r="Q90" s="47"/>
      <c r="R90" s="47"/>
      <c r="S90" s="47"/>
      <c r="T90" s="47"/>
      <c r="U90" s="47"/>
      <c r="V90" s="47"/>
      <c r="W90" s="47"/>
      <c r="X90" s="47"/>
      <c r="Y90" s="47"/>
      <c r="Z90" s="47"/>
      <c r="AA90" s="97">
        <v>91</v>
      </c>
      <c r="AB90" s="98" t="s">
        <v>385</v>
      </c>
      <c r="AC90" s="99">
        <v>6591234.220000002</v>
      </c>
      <c r="AD90" s="99">
        <v>4817.2733</v>
      </c>
      <c r="AE90" s="99">
        <v>1721792.01</v>
      </c>
      <c r="AF90" s="99">
        <v>1258.3899</v>
      </c>
      <c r="AG90" s="99">
        <v>7292902.42</v>
      </c>
      <c r="AH90" s="99">
        <v>5330.095</v>
      </c>
      <c r="AI90" s="99">
        <v>16633210.63</v>
      </c>
      <c r="AJ90" s="99">
        <v>12156.5581</v>
      </c>
      <c r="AK90" s="145">
        <f>VLOOKUP(AA90,'FY 2006 TABLE 15'!$A$11:$M$148,6,FALSE)-AC90</f>
        <v>248317.7199999988</v>
      </c>
      <c r="AL90" s="145">
        <f>VLOOKUP(AA90,'FY 2006 TABLE 15'!$A$11:$M$148,7,FALSE)-AD90</f>
        <v>69.72670000000016</v>
      </c>
      <c r="AM90" s="145">
        <f>VLOOKUP(AA90,'FY 2006 TABLE 15'!$A$11:$M$148,10,FALSE)-AE90</f>
        <v>119143.8899999999</v>
      </c>
      <c r="AN90" s="145">
        <f>VLOOKUP(AA90,'FY 2006 TABLE 15'!$A$11:$M$148,11,FALSE)-AF90</f>
        <v>56.6101000000001</v>
      </c>
      <c r="AO90" s="145">
        <f>VLOOKUP(AA90,'FY 2006 TABLE 15'!$A$11:$M$148,4,FALSE)-AG90</f>
        <v>320324.55000000075</v>
      </c>
      <c r="AP90" s="145">
        <f>VLOOKUP(AA90,'FY 2006 TABLE 15'!$A$11:$M$148,5,FALSE)-AH90</f>
        <v>108.90499999999975</v>
      </c>
      <c r="AQ90" s="145">
        <f>VLOOKUP(AA90,'FY 2006 TABLE 15'!$A$11:$M$148,12,FALSE)-AI90</f>
        <v>856033.5600000005</v>
      </c>
      <c r="AR90" s="146">
        <f>VLOOKUP(AA90,'FY 2006 TABLE 15'!$A$11:$M$148,13,FALSE)-AJ90</f>
        <v>339.4418999999998</v>
      </c>
    </row>
    <row r="91" spans="1:44" s="29" customFormat="1" ht="15">
      <c r="A91" s="47"/>
      <c r="B91" s="47"/>
      <c r="C91" s="47"/>
      <c r="D91" s="47"/>
      <c r="E91" s="47"/>
      <c r="F91" s="47"/>
      <c r="G91" s="47"/>
      <c r="H91" s="47"/>
      <c r="I91" s="137"/>
      <c r="J91" s="140"/>
      <c r="K91" s="47"/>
      <c r="L91" s="47"/>
      <c r="M91" s="47"/>
      <c r="N91" s="47"/>
      <c r="O91" s="47"/>
      <c r="P91" s="47"/>
      <c r="Q91" s="47"/>
      <c r="R91" s="47"/>
      <c r="S91" s="47"/>
      <c r="T91" s="47"/>
      <c r="U91" s="47"/>
      <c r="V91" s="47"/>
      <c r="W91" s="47"/>
      <c r="X91" s="47"/>
      <c r="Y91" s="47"/>
      <c r="Z91" s="47"/>
      <c r="AA91" s="97">
        <v>92</v>
      </c>
      <c r="AB91" s="98" t="s">
        <v>386</v>
      </c>
      <c r="AC91" s="99">
        <v>30470361.64</v>
      </c>
      <c r="AD91" s="99">
        <v>4470.8039</v>
      </c>
      <c r="AE91" s="99">
        <v>5673337.669999999</v>
      </c>
      <c r="AF91" s="99">
        <v>832.4279</v>
      </c>
      <c r="AG91" s="99">
        <v>10647593.559999943</v>
      </c>
      <c r="AH91" s="99">
        <v>1562.2822</v>
      </c>
      <c r="AI91" s="99">
        <v>52579285.20999994</v>
      </c>
      <c r="AJ91" s="99">
        <v>7714.7648</v>
      </c>
      <c r="AK91" s="145">
        <f>VLOOKUP(AA91,'FY 2006 TABLE 15'!$A$11:$M$148,6,FALSE)-AC91</f>
        <v>62061.01999999955</v>
      </c>
      <c r="AL91" s="145">
        <f>VLOOKUP(AA91,'FY 2006 TABLE 15'!$A$11:$M$148,7,FALSE)-AD91</f>
        <v>16.196100000000115</v>
      </c>
      <c r="AM91" s="145">
        <f>VLOOKUP(AA91,'FY 2006 TABLE 15'!$A$11:$M$148,10,FALSE)-AE91</f>
        <v>558359.2400000021</v>
      </c>
      <c r="AN91" s="145">
        <f>VLOOKUP(AA91,'FY 2006 TABLE 15'!$A$11:$M$148,11,FALSE)-AF91</f>
        <v>83.57209999999998</v>
      </c>
      <c r="AO91" s="145">
        <f>VLOOKUP(AA91,'FY 2006 TABLE 15'!$A$11:$M$148,4,FALSE)-AG91</f>
        <v>84495.34000005573</v>
      </c>
      <c r="AP91" s="145">
        <f>VLOOKUP(AA91,'FY 2006 TABLE 15'!$A$11:$M$148,5,FALSE)-AH91</f>
        <v>14.717799999999897</v>
      </c>
      <c r="AQ91" s="145">
        <f>VLOOKUP(AA91,'FY 2006 TABLE 15'!$A$11:$M$148,12,FALSE)-AI91</f>
        <v>1174866.9400000647</v>
      </c>
      <c r="AR91" s="146">
        <f>VLOOKUP(AA91,'FY 2006 TABLE 15'!$A$11:$M$148,13,FALSE)-AJ91</f>
        <v>184.23520000000008</v>
      </c>
    </row>
    <row r="92" spans="1:44" s="29" customFormat="1" ht="15">
      <c r="A92" s="47"/>
      <c r="B92" s="47"/>
      <c r="C92" s="47"/>
      <c r="D92" s="47"/>
      <c r="E92" s="47"/>
      <c r="F92" s="47"/>
      <c r="G92" s="47"/>
      <c r="H92" s="47"/>
      <c r="I92" s="137"/>
      <c r="J92" s="140"/>
      <c r="K92" s="47"/>
      <c r="L92" s="47"/>
      <c r="M92" s="47"/>
      <c r="N92" s="47"/>
      <c r="O92" s="47"/>
      <c r="P92" s="47"/>
      <c r="Q92" s="47"/>
      <c r="R92" s="47"/>
      <c r="S92" s="47"/>
      <c r="T92" s="47"/>
      <c r="U92" s="47"/>
      <c r="V92" s="47"/>
      <c r="W92" s="47"/>
      <c r="X92" s="47"/>
      <c r="Y92" s="47"/>
      <c r="Z92" s="47"/>
      <c r="AA92" s="97">
        <v>93</v>
      </c>
      <c r="AB92" s="98" t="s">
        <v>387</v>
      </c>
      <c r="AC92" s="99">
        <v>17289605.52</v>
      </c>
      <c r="AD92" s="99">
        <v>3336.8083</v>
      </c>
      <c r="AE92" s="99">
        <v>2618213.41</v>
      </c>
      <c r="AF92" s="99">
        <v>505.3022</v>
      </c>
      <c r="AG92" s="99">
        <v>13918487.419999974</v>
      </c>
      <c r="AH92" s="99">
        <v>2686.1992</v>
      </c>
      <c r="AI92" s="99">
        <v>38126056.76999997</v>
      </c>
      <c r="AJ92" s="99">
        <v>7358.1403</v>
      </c>
      <c r="AK92" s="145">
        <f>VLOOKUP(AA92,'FY 2006 TABLE 15'!$A$11:$M$148,6,FALSE)-AC92</f>
        <v>830459.4499999993</v>
      </c>
      <c r="AL92" s="145">
        <f>VLOOKUP(AA92,'FY 2006 TABLE 15'!$A$11:$M$148,7,FALSE)-AD92</f>
        <v>90.19169999999986</v>
      </c>
      <c r="AM92" s="145">
        <f>VLOOKUP(AA92,'FY 2006 TABLE 15'!$A$11:$M$148,10,FALSE)-AE92</f>
        <v>394.1199999996461</v>
      </c>
      <c r="AN92" s="145">
        <f>VLOOKUP(AA92,'FY 2006 TABLE 15'!$A$11:$M$148,11,FALSE)-AF92</f>
        <v>-10.302200000000028</v>
      </c>
      <c r="AO92" s="145">
        <f>VLOOKUP(AA92,'FY 2006 TABLE 15'!$A$11:$M$148,4,FALSE)-AG92</f>
        <v>1167174.0700000282</v>
      </c>
      <c r="AP92" s="145">
        <f>VLOOKUP(AA92,'FY 2006 TABLE 15'!$A$11:$M$148,5,FALSE)-AH92</f>
        <v>166.80079999999998</v>
      </c>
      <c r="AQ92" s="145">
        <f>VLOOKUP(AA92,'FY 2006 TABLE 15'!$A$11:$M$148,12,FALSE)-AI92</f>
        <v>2609671.6800000295</v>
      </c>
      <c r="AR92" s="146">
        <f>VLOOKUP(AA92,'FY 2006 TABLE 15'!$A$11:$M$148,13,FALSE)-AJ92</f>
        <v>346.8597</v>
      </c>
    </row>
    <row r="93" spans="1:44" s="29" customFormat="1" ht="15">
      <c r="A93" s="47"/>
      <c r="B93" s="47"/>
      <c r="C93" s="47"/>
      <c r="D93" s="47"/>
      <c r="E93" s="47"/>
      <c r="F93" s="47"/>
      <c r="G93" s="47"/>
      <c r="H93" s="47"/>
      <c r="I93" s="137"/>
      <c r="J93" s="140"/>
      <c r="K93" s="47"/>
      <c r="L93" s="47"/>
      <c r="M93" s="47"/>
      <c r="N93" s="47"/>
      <c r="O93" s="47"/>
      <c r="P93" s="47"/>
      <c r="Q93" s="47"/>
      <c r="R93" s="47"/>
      <c r="S93" s="47"/>
      <c r="T93" s="47"/>
      <c r="U93" s="47"/>
      <c r="V93" s="47"/>
      <c r="W93" s="47"/>
      <c r="X93" s="47"/>
      <c r="Y93" s="47"/>
      <c r="Z93" s="47"/>
      <c r="AA93" s="97">
        <v>94</v>
      </c>
      <c r="AB93" s="98" t="s">
        <v>388</v>
      </c>
      <c r="AC93" s="99">
        <v>26822039.440000005</v>
      </c>
      <c r="AD93" s="99">
        <v>3725.2056</v>
      </c>
      <c r="AE93" s="99">
        <v>5358908.55</v>
      </c>
      <c r="AF93" s="99">
        <v>744.2773</v>
      </c>
      <c r="AG93" s="99">
        <v>19033183.679999985</v>
      </c>
      <c r="AH93" s="99">
        <v>2643.4427</v>
      </c>
      <c r="AI93" s="99">
        <v>56425404.26999999</v>
      </c>
      <c r="AJ93" s="99">
        <v>7836.6984</v>
      </c>
      <c r="AK93" s="145">
        <f>VLOOKUP(AA93,'FY 2006 TABLE 15'!$A$11:$M$148,6,FALSE)-AC93</f>
        <v>564028.2399999946</v>
      </c>
      <c r="AL93" s="145">
        <f>VLOOKUP(AA93,'FY 2006 TABLE 15'!$A$11:$M$148,7,FALSE)-AD93</f>
        <v>59.79440000000022</v>
      </c>
      <c r="AM93" s="145">
        <f>VLOOKUP(AA93,'FY 2006 TABLE 15'!$A$11:$M$148,10,FALSE)-AE93</f>
        <v>698163.54</v>
      </c>
      <c r="AN93" s="145">
        <f>VLOOKUP(AA93,'FY 2006 TABLE 15'!$A$11:$M$148,11,FALSE)-AF93</f>
        <v>92.72270000000003</v>
      </c>
      <c r="AO93" s="145">
        <f>VLOOKUP(AA93,'FY 2006 TABLE 15'!$A$11:$M$148,4,FALSE)-AG93</f>
        <v>1941949.5000000224</v>
      </c>
      <c r="AP93" s="145">
        <f>VLOOKUP(AA93,'FY 2006 TABLE 15'!$A$11:$M$148,5,FALSE)-AH93</f>
        <v>255.55729999999994</v>
      </c>
      <c r="AQ93" s="145">
        <f>VLOOKUP(AA93,'FY 2006 TABLE 15'!$A$11:$M$148,12,FALSE)-AI93</f>
        <v>4061581.9000000134</v>
      </c>
      <c r="AR93" s="146">
        <f>VLOOKUP(AA93,'FY 2006 TABLE 15'!$A$11:$M$148,13,FALSE)-AJ93</f>
        <v>523.3015999999998</v>
      </c>
    </row>
    <row r="94" spans="1:44" s="29" customFormat="1" ht="15">
      <c r="A94" s="47"/>
      <c r="B94" s="47"/>
      <c r="C94" s="47"/>
      <c r="D94" s="47"/>
      <c r="E94" s="47"/>
      <c r="F94" s="47"/>
      <c r="G94" s="47"/>
      <c r="H94" s="47"/>
      <c r="I94" s="137"/>
      <c r="J94" s="140"/>
      <c r="K94" s="47"/>
      <c r="L94" s="47"/>
      <c r="M94" s="47"/>
      <c r="N94" s="47"/>
      <c r="O94" s="47"/>
      <c r="P94" s="47"/>
      <c r="Q94" s="47"/>
      <c r="R94" s="47"/>
      <c r="S94" s="47"/>
      <c r="T94" s="47"/>
      <c r="U94" s="47"/>
      <c r="V94" s="47"/>
      <c r="W94" s="47"/>
      <c r="X94" s="47"/>
      <c r="Y94" s="47"/>
      <c r="Z94" s="47"/>
      <c r="AA94" s="97">
        <v>95</v>
      </c>
      <c r="AB94" s="98" t="s">
        <v>389</v>
      </c>
      <c r="AC94" s="99">
        <v>6602105.929999999</v>
      </c>
      <c r="AD94" s="99">
        <v>3640.3118</v>
      </c>
      <c r="AE94" s="99">
        <v>1841418.61</v>
      </c>
      <c r="AF94" s="99">
        <v>1015.3333</v>
      </c>
      <c r="AG94" s="99">
        <v>5195069.1</v>
      </c>
      <c r="AH94" s="99">
        <v>2864.4908</v>
      </c>
      <c r="AI94" s="99">
        <v>15425995.169999996</v>
      </c>
      <c r="AJ94" s="99">
        <v>8505.6849</v>
      </c>
      <c r="AK94" s="145">
        <f>VLOOKUP(AA94,'FY 2006 TABLE 15'!$A$11:$M$148,6,FALSE)-AC94</f>
        <v>245923.23000000138</v>
      </c>
      <c r="AL94" s="145">
        <f>VLOOKUP(AA94,'FY 2006 TABLE 15'!$A$11:$M$148,7,FALSE)-AD94</f>
        <v>140.68820000000005</v>
      </c>
      <c r="AM94" s="145">
        <f>VLOOKUP(AA94,'FY 2006 TABLE 15'!$A$11:$M$148,10,FALSE)-AE94</f>
        <v>120990.01000000001</v>
      </c>
      <c r="AN94" s="145">
        <f>VLOOKUP(AA94,'FY 2006 TABLE 15'!$A$11:$M$148,11,FALSE)-AF94</f>
        <v>67.66669999999999</v>
      </c>
      <c r="AO94" s="145">
        <f>VLOOKUP(AA94,'FY 2006 TABLE 15'!$A$11:$M$148,4,FALSE)-AG94</f>
        <v>-234938.8599999994</v>
      </c>
      <c r="AP94" s="145">
        <f>VLOOKUP(AA94,'FY 2006 TABLE 15'!$A$11:$M$148,5,FALSE)-AH94</f>
        <v>-125.49080000000004</v>
      </c>
      <c r="AQ94" s="145">
        <f>VLOOKUP(AA94,'FY 2006 TABLE 15'!$A$11:$M$148,12,FALSE)-AI94</f>
        <v>85221.63000000454</v>
      </c>
      <c r="AR94" s="146">
        <f>VLOOKUP(AA94,'FY 2006 TABLE 15'!$A$11:$M$148,13,FALSE)-AJ94</f>
        <v>58.3150999999998</v>
      </c>
    </row>
    <row r="95" spans="1:44" s="29" customFormat="1" ht="15">
      <c r="A95" s="47"/>
      <c r="B95" s="47"/>
      <c r="C95" s="47"/>
      <c r="D95" s="47"/>
      <c r="E95" s="47"/>
      <c r="F95" s="47"/>
      <c r="G95" s="47"/>
      <c r="H95" s="47"/>
      <c r="I95" s="137"/>
      <c r="J95" s="140"/>
      <c r="K95" s="47"/>
      <c r="L95" s="47"/>
      <c r="M95" s="47"/>
      <c r="N95" s="47"/>
      <c r="O95" s="47"/>
      <c r="P95" s="47"/>
      <c r="Q95" s="47"/>
      <c r="R95" s="47"/>
      <c r="S95" s="47"/>
      <c r="T95" s="47"/>
      <c r="U95" s="47"/>
      <c r="V95" s="47"/>
      <c r="W95" s="47"/>
      <c r="X95" s="47"/>
      <c r="Y95" s="47"/>
      <c r="Z95" s="47"/>
      <c r="AA95" s="97">
        <v>96</v>
      </c>
      <c r="AB95" s="98" t="s">
        <v>390</v>
      </c>
      <c r="AC95" s="99">
        <v>30369300.339999996</v>
      </c>
      <c r="AD95" s="99">
        <v>4580.2774</v>
      </c>
      <c r="AE95" s="99">
        <v>8410322.77</v>
      </c>
      <c r="AF95" s="99">
        <v>1268.4392</v>
      </c>
      <c r="AG95" s="99">
        <v>10818445.970000044</v>
      </c>
      <c r="AH95" s="99">
        <v>1631.6307</v>
      </c>
      <c r="AI95" s="99">
        <v>55122655.74000004</v>
      </c>
      <c r="AJ95" s="99">
        <v>8313.5618</v>
      </c>
      <c r="AK95" s="145">
        <f>VLOOKUP(AA95,'FY 2006 TABLE 15'!$A$11:$M$148,6,FALSE)-AC95</f>
        <v>495066.2500000037</v>
      </c>
      <c r="AL95" s="145">
        <f>VLOOKUP(AA95,'FY 2006 TABLE 15'!$A$11:$M$148,7,FALSE)-AD95</f>
        <v>79.72260000000006</v>
      </c>
      <c r="AM95" s="145">
        <f>VLOOKUP(AA95,'FY 2006 TABLE 15'!$A$11:$M$148,10,FALSE)-AE95</f>
        <v>-1002650.6400000006</v>
      </c>
      <c r="AN95" s="145">
        <f>VLOOKUP(AA95,'FY 2006 TABLE 15'!$A$11:$M$148,11,FALSE)-AF95</f>
        <v>-150.43920000000003</v>
      </c>
      <c r="AO95" s="145">
        <f>VLOOKUP(AA95,'FY 2006 TABLE 15'!$A$11:$M$148,4,FALSE)-AG95</f>
        <v>1939072.5399999619</v>
      </c>
      <c r="AP95" s="145">
        <f>VLOOKUP(AA95,'FY 2006 TABLE 15'!$A$11:$M$148,5,FALSE)-AH95</f>
        <v>294.36930000000007</v>
      </c>
      <c r="AQ95" s="145">
        <f>VLOOKUP(AA95,'FY 2006 TABLE 15'!$A$11:$M$148,12,FALSE)-AI95</f>
        <v>1766977.11999996</v>
      </c>
      <c r="AR95" s="146">
        <f>VLOOKUP(AA95,'FY 2006 TABLE 15'!$A$11:$M$148,13,FALSE)-AJ95</f>
        <v>276.4382000000005</v>
      </c>
    </row>
    <row r="96" spans="1:44" s="29" customFormat="1" ht="15">
      <c r="A96" s="47"/>
      <c r="B96" s="47"/>
      <c r="C96" s="47"/>
      <c r="D96" s="47"/>
      <c r="E96" s="47"/>
      <c r="F96" s="47"/>
      <c r="G96" s="47"/>
      <c r="H96" s="47"/>
      <c r="I96" s="137"/>
      <c r="J96" s="140"/>
      <c r="K96" s="47"/>
      <c r="L96" s="47"/>
      <c r="M96" s="47"/>
      <c r="N96" s="47"/>
      <c r="O96" s="47"/>
      <c r="P96" s="47"/>
      <c r="Q96" s="47"/>
      <c r="R96" s="47"/>
      <c r="S96" s="47"/>
      <c r="T96" s="47"/>
      <c r="U96" s="47"/>
      <c r="V96" s="47"/>
      <c r="W96" s="47"/>
      <c r="X96" s="47"/>
      <c r="Y96" s="47"/>
      <c r="Z96" s="47"/>
      <c r="AA96" s="97">
        <v>97</v>
      </c>
      <c r="AB96" s="98" t="s">
        <v>391</v>
      </c>
      <c r="AC96" s="99">
        <v>16599714.120000001</v>
      </c>
      <c r="AD96" s="99">
        <v>3973.8093</v>
      </c>
      <c r="AE96" s="99">
        <v>3711467.14</v>
      </c>
      <c r="AF96" s="99">
        <v>888.489</v>
      </c>
      <c r="AG96" s="99">
        <v>9162352.429999985</v>
      </c>
      <c r="AH96" s="99">
        <v>2193.3776</v>
      </c>
      <c r="AI96" s="99">
        <v>33073872.849999987</v>
      </c>
      <c r="AJ96" s="99">
        <v>7917.5619</v>
      </c>
      <c r="AK96" s="145">
        <f>VLOOKUP(AA96,'FY 2006 TABLE 15'!$A$11:$M$148,6,FALSE)-AC96</f>
        <v>543919.2499999963</v>
      </c>
      <c r="AL96" s="145">
        <f>VLOOKUP(AA96,'FY 2006 TABLE 15'!$A$11:$M$148,7,FALSE)-AD96</f>
        <v>109.1907000000001</v>
      </c>
      <c r="AM96" s="145">
        <f>VLOOKUP(AA96,'FY 2006 TABLE 15'!$A$11:$M$148,10,FALSE)-AE96</f>
        <v>380123.29000000004</v>
      </c>
      <c r="AN96" s="145">
        <f>VLOOKUP(AA96,'FY 2006 TABLE 15'!$A$11:$M$148,11,FALSE)-AF96</f>
        <v>85.51099999999997</v>
      </c>
      <c r="AO96" s="145">
        <f>VLOOKUP(AA96,'FY 2006 TABLE 15'!$A$11:$M$148,4,FALSE)-AG96</f>
        <v>1101011.5100000165</v>
      </c>
      <c r="AP96" s="145">
        <f>VLOOKUP(AA96,'FY 2006 TABLE 15'!$A$11:$M$148,5,FALSE)-AH96</f>
        <v>250.6224000000002</v>
      </c>
      <c r="AQ96" s="145">
        <f>VLOOKUP(AA96,'FY 2006 TABLE 15'!$A$11:$M$148,12,FALSE)-AI96</f>
        <v>2242734.6500000134</v>
      </c>
      <c r="AR96" s="146">
        <f>VLOOKUP(AA96,'FY 2006 TABLE 15'!$A$11:$M$148,13,FALSE)-AJ96</f>
        <v>493.4381000000003</v>
      </c>
    </row>
    <row r="97" spans="1:44" s="29" customFormat="1" ht="15">
      <c r="A97" s="47"/>
      <c r="B97" s="47"/>
      <c r="C97" s="47"/>
      <c r="D97" s="47"/>
      <c r="E97" s="47"/>
      <c r="F97" s="47"/>
      <c r="G97" s="47"/>
      <c r="H97" s="47"/>
      <c r="I97" s="137"/>
      <c r="J97" s="140"/>
      <c r="K97" s="47"/>
      <c r="L97" s="47"/>
      <c r="M97" s="47"/>
      <c r="N97" s="47"/>
      <c r="O97" s="47"/>
      <c r="P97" s="47"/>
      <c r="Q97" s="47"/>
      <c r="R97" s="47"/>
      <c r="S97" s="47"/>
      <c r="T97" s="47"/>
      <c r="U97" s="47"/>
      <c r="V97" s="47"/>
      <c r="W97" s="47"/>
      <c r="X97" s="47"/>
      <c r="Y97" s="47"/>
      <c r="Z97" s="47"/>
      <c r="AA97" s="97">
        <v>98</v>
      </c>
      <c r="AB97" s="98" t="s">
        <v>392</v>
      </c>
      <c r="AC97" s="99">
        <v>39657109.56999999</v>
      </c>
      <c r="AD97" s="99">
        <v>3142.8126</v>
      </c>
      <c r="AE97" s="99">
        <v>12537761.910000002</v>
      </c>
      <c r="AF97" s="99">
        <v>993.6134</v>
      </c>
      <c r="AG97" s="99">
        <v>39160562.84000004</v>
      </c>
      <c r="AH97" s="99">
        <v>3103.4615</v>
      </c>
      <c r="AI97" s="99">
        <v>100661971.40000004</v>
      </c>
      <c r="AJ97" s="99">
        <v>7977.4274</v>
      </c>
      <c r="AK97" s="145">
        <f>VLOOKUP(AA97,'FY 2006 TABLE 15'!$A$11:$M$148,6,FALSE)-AC97</f>
        <v>2524661.000000015</v>
      </c>
      <c r="AL97" s="145">
        <f>VLOOKUP(AA97,'FY 2006 TABLE 15'!$A$11:$M$148,7,FALSE)-AD97</f>
        <v>195.1873999999998</v>
      </c>
      <c r="AM97" s="145">
        <f>VLOOKUP(AA97,'FY 2006 TABLE 15'!$A$11:$M$148,10,FALSE)-AE97</f>
        <v>1621101.92</v>
      </c>
      <c r="AN97" s="145">
        <f>VLOOKUP(AA97,'FY 2006 TABLE 15'!$A$11:$M$148,11,FALSE)-AF97</f>
        <v>127.38660000000004</v>
      </c>
      <c r="AO97" s="145">
        <f>VLOOKUP(AA97,'FY 2006 TABLE 15'!$A$11:$M$148,4,FALSE)-AG97</f>
        <v>1899241.2199999616</v>
      </c>
      <c r="AP97" s="145">
        <f>VLOOKUP(AA97,'FY 2006 TABLE 15'!$A$11:$M$148,5,FALSE)-AH97</f>
        <v>146.5385000000001</v>
      </c>
      <c r="AQ97" s="145">
        <f>VLOOKUP(AA97,'FY 2006 TABLE 15'!$A$11:$M$148,12,FALSE)-AI97</f>
        <v>7072106.699999973</v>
      </c>
      <c r="AR97" s="146">
        <f>VLOOKUP(AA97,'FY 2006 TABLE 15'!$A$11:$M$148,13,FALSE)-AJ97</f>
        <v>549.5726000000004</v>
      </c>
    </row>
    <row r="98" spans="1:44" s="29" customFormat="1" ht="15">
      <c r="A98" s="47"/>
      <c r="B98" s="47"/>
      <c r="C98" s="47"/>
      <c r="D98" s="47"/>
      <c r="E98" s="47"/>
      <c r="F98" s="47"/>
      <c r="G98" s="47"/>
      <c r="H98" s="47"/>
      <c r="I98" s="137"/>
      <c r="J98" s="140"/>
      <c r="K98" s="47"/>
      <c r="L98" s="47"/>
      <c r="M98" s="47"/>
      <c r="N98" s="47"/>
      <c r="O98" s="47"/>
      <c r="P98" s="47"/>
      <c r="Q98" s="47"/>
      <c r="R98" s="47"/>
      <c r="S98" s="47"/>
      <c r="T98" s="47"/>
      <c r="U98" s="47"/>
      <c r="V98" s="47"/>
      <c r="W98" s="47"/>
      <c r="X98" s="47"/>
      <c r="Y98" s="47"/>
      <c r="Z98" s="47"/>
      <c r="AA98" s="97">
        <v>101</v>
      </c>
      <c r="AB98" s="98" t="s">
        <v>393</v>
      </c>
      <c r="AC98" s="99">
        <v>14079829.160000002</v>
      </c>
      <c r="AD98" s="99">
        <v>1343.6182</v>
      </c>
      <c r="AE98" s="99">
        <v>10487742.36</v>
      </c>
      <c r="AF98" s="99">
        <v>1000.8305</v>
      </c>
      <c r="AG98" s="99">
        <v>133006806.02999999</v>
      </c>
      <c r="AH98" s="99">
        <v>12692.6518</v>
      </c>
      <c r="AI98" s="99">
        <v>167253841.55999997</v>
      </c>
      <c r="AJ98" s="99">
        <v>15960.7981</v>
      </c>
      <c r="AK98" s="145">
        <f>VLOOKUP(AA98,'FY 2006 TABLE 15'!$A$11:$M$148,6,FALSE)-AC98</f>
        <v>58224.319999998435</v>
      </c>
      <c r="AL98" s="145">
        <f>VLOOKUP(AA98,'FY 2006 TABLE 15'!$A$11:$M$148,7,FALSE)-AD98</f>
        <v>36.38180000000011</v>
      </c>
      <c r="AM98" s="145">
        <f>VLOOKUP(AA98,'FY 2006 TABLE 15'!$A$11:$M$148,10,FALSE)-AE98</f>
        <v>721436.2400000021</v>
      </c>
      <c r="AN98" s="145">
        <f>VLOOKUP(AA98,'FY 2006 TABLE 15'!$A$11:$M$148,11,FALSE)-AF98</f>
        <v>93.16949999999997</v>
      </c>
      <c r="AO98" s="145">
        <f>VLOOKUP(AA98,'FY 2006 TABLE 15'!$A$11:$M$148,4,FALSE)-AG98</f>
        <v>11587623.920000002</v>
      </c>
      <c r="AP98" s="145">
        <f>VLOOKUP(AA98,'FY 2006 TABLE 15'!$A$11:$M$148,5,FALSE)-AH98</f>
        <v>1418.3482000000004</v>
      </c>
      <c r="AQ98" s="145">
        <f>VLOOKUP(AA98,'FY 2006 TABLE 15'!$A$11:$M$148,12,FALSE)-AI98</f>
        <v>13060318.73000002</v>
      </c>
      <c r="AR98" s="146">
        <f>VLOOKUP(AA98,'FY 2006 TABLE 15'!$A$11:$M$148,13,FALSE)-AJ98</f>
        <v>1636.2019</v>
      </c>
    </row>
    <row r="99" spans="1:44" s="29" customFormat="1" ht="15">
      <c r="A99" s="47"/>
      <c r="B99" s="47"/>
      <c r="C99" s="47"/>
      <c r="D99" s="47"/>
      <c r="E99" s="47"/>
      <c r="F99" s="47"/>
      <c r="G99" s="47"/>
      <c r="H99" s="47"/>
      <c r="I99" s="137"/>
      <c r="J99" s="140"/>
      <c r="K99" s="47"/>
      <c r="L99" s="47"/>
      <c r="M99" s="47"/>
      <c r="N99" s="47"/>
      <c r="O99" s="47"/>
      <c r="P99" s="47"/>
      <c r="Q99" s="47"/>
      <c r="R99" s="47"/>
      <c r="S99" s="47"/>
      <c r="T99" s="47"/>
      <c r="U99" s="47"/>
      <c r="V99" s="47"/>
      <c r="W99" s="47"/>
      <c r="X99" s="47"/>
      <c r="Y99" s="47"/>
      <c r="Z99" s="47"/>
      <c r="AA99" s="97">
        <v>102</v>
      </c>
      <c r="AB99" s="98" t="s">
        <v>394</v>
      </c>
      <c r="AC99" s="99">
        <v>9026941.580000002</v>
      </c>
      <c r="AD99" s="99">
        <v>3944.5313</v>
      </c>
      <c r="AE99" s="99">
        <v>2355508.29</v>
      </c>
      <c r="AF99" s="99">
        <v>1029.2939</v>
      </c>
      <c r="AG99" s="99">
        <v>6983746.790000013</v>
      </c>
      <c r="AH99" s="99">
        <v>3051.71</v>
      </c>
      <c r="AI99" s="99">
        <v>20337244.200000014</v>
      </c>
      <c r="AJ99" s="99">
        <v>8886.8302</v>
      </c>
      <c r="AK99" s="145">
        <f>VLOOKUP(AA99,'FY 2006 TABLE 15'!$A$11:$M$148,6,FALSE)-AC99</f>
        <v>365929.6300000008</v>
      </c>
      <c r="AL99" s="145">
        <f>VLOOKUP(AA99,'FY 2006 TABLE 15'!$A$11:$M$148,7,FALSE)-AD99</f>
        <v>144.4686999999999</v>
      </c>
      <c r="AM99" s="145">
        <f>VLOOKUP(AA99,'FY 2006 TABLE 15'!$A$11:$M$148,10,FALSE)-AE99</f>
        <v>188870.93000000017</v>
      </c>
      <c r="AN99" s="145">
        <f>VLOOKUP(AA99,'FY 2006 TABLE 15'!$A$11:$M$148,11,FALSE)-AF99</f>
        <v>78.7061000000001</v>
      </c>
      <c r="AO99" s="145">
        <f>VLOOKUP(AA99,'FY 2006 TABLE 15'!$A$11:$M$148,4,FALSE)-AG99</f>
        <v>264781.1599999862</v>
      </c>
      <c r="AP99" s="145">
        <f>VLOOKUP(AA99,'FY 2006 TABLE 15'!$A$11:$M$148,5,FALSE)-AH99</f>
        <v>103.28999999999996</v>
      </c>
      <c r="AQ99" s="145">
        <f>VLOOKUP(AA99,'FY 2006 TABLE 15'!$A$11:$M$148,12,FALSE)-AI99</f>
        <v>1004198.6399999857</v>
      </c>
      <c r="AR99" s="146">
        <f>VLOOKUP(AA99,'FY 2006 TABLE 15'!$A$11:$M$148,13,FALSE)-AJ99</f>
        <v>403.16979999999967</v>
      </c>
    </row>
    <row r="100" spans="1:44" s="29" customFormat="1" ht="15">
      <c r="A100" s="47"/>
      <c r="B100" s="47"/>
      <c r="C100" s="47"/>
      <c r="D100" s="47"/>
      <c r="E100" s="47"/>
      <c r="F100" s="47"/>
      <c r="G100" s="47"/>
      <c r="H100" s="47"/>
      <c r="I100" s="137"/>
      <c r="J100" s="140"/>
      <c r="K100" s="47"/>
      <c r="L100" s="47"/>
      <c r="M100" s="47"/>
      <c r="N100" s="47"/>
      <c r="O100" s="47"/>
      <c r="P100" s="47"/>
      <c r="Q100" s="47"/>
      <c r="R100" s="47"/>
      <c r="S100" s="47"/>
      <c r="T100" s="47"/>
      <c r="U100" s="47"/>
      <c r="V100" s="47"/>
      <c r="W100" s="47"/>
      <c r="X100" s="47"/>
      <c r="Y100" s="47"/>
      <c r="Z100" s="47"/>
      <c r="AA100" s="97">
        <v>103</v>
      </c>
      <c r="AB100" s="98" t="s">
        <v>395</v>
      </c>
      <c r="AC100" s="99">
        <v>5238808.72</v>
      </c>
      <c r="AD100" s="99">
        <v>4666.3835</v>
      </c>
      <c r="AE100" s="99">
        <v>596282.08</v>
      </c>
      <c r="AF100" s="99">
        <v>531.1285</v>
      </c>
      <c r="AG100" s="99">
        <v>2596500.94</v>
      </c>
      <c r="AH100" s="99">
        <v>2312.7909</v>
      </c>
      <c r="AI100" s="99">
        <v>9322318.700000001</v>
      </c>
      <c r="AJ100" s="99">
        <v>8303.7034</v>
      </c>
      <c r="AK100" s="145">
        <f>VLOOKUP(AA100,'FY 2006 TABLE 15'!$A$11:$M$148,6,FALSE)-AC100</f>
        <v>716200.4100000001</v>
      </c>
      <c r="AL100" s="145">
        <f>VLOOKUP(AA100,'FY 2006 TABLE 15'!$A$11:$M$148,7,FALSE)-AD100</f>
        <v>591.6165000000001</v>
      </c>
      <c r="AM100" s="145">
        <f>VLOOKUP(AA100,'FY 2006 TABLE 15'!$A$11:$M$148,10,FALSE)-AE100</f>
        <v>-10816.25</v>
      </c>
      <c r="AN100" s="145">
        <f>VLOOKUP(AA100,'FY 2006 TABLE 15'!$A$11:$M$148,11,FALSE)-AF100</f>
        <v>-14.128500000000031</v>
      </c>
      <c r="AO100" s="145">
        <f>VLOOKUP(AA100,'FY 2006 TABLE 15'!$A$11:$M$148,4,FALSE)-AG100</f>
        <v>-455326.98999999976</v>
      </c>
      <c r="AP100" s="145">
        <f>VLOOKUP(AA100,'FY 2006 TABLE 15'!$A$11:$M$148,5,FALSE)-AH100</f>
        <v>-421.79089999999997</v>
      </c>
      <c r="AQ100" s="145">
        <f>VLOOKUP(AA100,'FY 2006 TABLE 15'!$A$11:$M$148,12,FALSE)-AI100</f>
        <v>287317.76999999955</v>
      </c>
      <c r="AR100" s="146">
        <f>VLOOKUP(AA100,'FY 2006 TABLE 15'!$A$11:$M$148,13,FALSE)-AJ100</f>
        <v>181.29659999999967</v>
      </c>
    </row>
    <row r="101" spans="1:44" s="29" customFormat="1" ht="15">
      <c r="A101" s="47"/>
      <c r="B101" s="47"/>
      <c r="C101" s="47"/>
      <c r="D101" s="47"/>
      <c r="E101" s="47"/>
      <c r="F101" s="47"/>
      <c r="G101" s="47"/>
      <c r="H101" s="47"/>
      <c r="I101" s="137"/>
      <c r="J101" s="140"/>
      <c r="K101" s="47"/>
      <c r="L101" s="47"/>
      <c r="M101" s="47"/>
      <c r="N101" s="47"/>
      <c r="O101" s="47"/>
      <c r="P101" s="47"/>
      <c r="Q101" s="47"/>
      <c r="R101" s="47"/>
      <c r="S101" s="47"/>
      <c r="T101" s="47"/>
      <c r="U101" s="47"/>
      <c r="V101" s="47"/>
      <c r="W101" s="47"/>
      <c r="X101" s="47"/>
      <c r="Y101" s="47"/>
      <c r="Z101" s="47"/>
      <c r="AA101" s="97">
        <v>104</v>
      </c>
      <c r="AB101" s="98" t="s">
        <v>396</v>
      </c>
      <c r="AC101" s="99">
        <v>10898557.700000001</v>
      </c>
      <c r="AD101" s="99">
        <v>2581.8319</v>
      </c>
      <c r="AE101" s="99">
        <v>4285481.53</v>
      </c>
      <c r="AF101" s="99">
        <v>1015.2162</v>
      </c>
      <c r="AG101" s="99">
        <v>32129515.570000038</v>
      </c>
      <c r="AH101" s="99">
        <v>7611.3747</v>
      </c>
      <c r="AI101" s="99">
        <v>51950187.22000004</v>
      </c>
      <c r="AJ101" s="99">
        <v>12306.8255</v>
      </c>
      <c r="AK101" s="145">
        <f>VLOOKUP(AA101,'FY 2006 TABLE 15'!$A$11:$M$148,6,FALSE)-AC101</f>
        <v>-238106.52000000142</v>
      </c>
      <c r="AL101" s="145">
        <f>VLOOKUP(AA101,'FY 2006 TABLE 15'!$A$11:$M$148,7,FALSE)-AD101</f>
        <v>-8.831900000000132</v>
      </c>
      <c r="AM101" s="145">
        <f>VLOOKUP(AA101,'FY 2006 TABLE 15'!$A$11:$M$148,10,FALSE)-AE101</f>
        <v>677888.9899999993</v>
      </c>
      <c r="AN101" s="145">
        <f>VLOOKUP(AA101,'FY 2006 TABLE 15'!$A$11:$M$148,11,FALSE)-AF101</f>
        <v>182.78380000000004</v>
      </c>
      <c r="AO101" s="145">
        <f>VLOOKUP(AA101,'FY 2006 TABLE 15'!$A$11:$M$148,4,FALSE)-AG101</f>
        <v>2104036.2199999616</v>
      </c>
      <c r="AP101" s="145">
        <f>VLOOKUP(AA101,'FY 2006 TABLE 15'!$A$11:$M$148,5,FALSE)-AH101</f>
        <v>652.6252999999997</v>
      </c>
      <c r="AQ101" s="145">
        <f>VLOOKUP(AA101,'FY 2006 TABLE 15'!$A$11:$M$148,12,FALSE)-AI101</f>
        <v>2753646.009999953</v>
      </c>
      <c r="AR101" s="146">
        <f>VLOOKUP(AA101,'FY 2006 TABLE 15'!$A$11:$M$148,13,FALSE)-AJ101</f>
        <v>898.1744999999992</v>
      </c>
    </row>
    <row r="102" spans="1:44" s="29" customFormat="1" ht="15">
      <c r="A102" s="47"/>
      <c r="B102" s="47"/>
      <c r="C102" s="47"/>
      <c r="D102" s="47"/>
      <c r="E102" s="47"/>
      <c r="F102" s="47"/>
      <c r="G102" s="47"/>
      <c r="H102" s="47"/>
      <c r="I102" s="137"/>
      <c r="J102" s="140"/>
      <c r="K102" s="47"/>
      <c r="L102" s="47"/>
      <c r="M102" s="47"/>
      <c r="N102" s="47"/>
      <c r="O102" s="47"/>
      <c r="P102" s="47"/>
      <c r="Q102" s="47"/>
      <c r="R102" s="47"/>
      <c r="S102" s="47"/>
      <c r="T102" s="47"/>
      <c r="U102" s="47"/>
      <c r="V102" s="47"/>
      <c r="W102" s="47"/>
      <c r="X102" s="47"/>
      <c r="Y102" s="47"/>
      <c r="Z102" s="47"/>
      <c r="AA102" s="97">
        <v>106</v>
      </c>
      <c r="AB102" s="98" t="s">
        <v>397</v>
      </c>
      <c r="AC102" s="99">
        <v>8384358.97</v>
      </c>
      <c r="AD102" s="99">
        <v>2931.6248</v>
      </c>
      <c r="AE102" s="99">
        <v>1109455.46</v>
      </c>
      <c r="AF102" s="99">
        <v>387.9256</v>
      </c>
      <c r="AG102" s="99">
        <v>15024468.270000026</v>
      </c>
      <c r="AH102" s="99">
        <v>5253.3657</v>
      </c>
      <c r="AI102" s="99">
        <v>26816150.300000023</v>
      </c>
      <c r="AJ102" s="99">
        <v>9376.3747</v>
      </c>
      <c r="AK102" s="145">
        <f>VLOOKUP(AA102,'FY 2006 TABLE 15'!$A$11:$M$148,6,FALSE)-AC102</f>
        <v>174256.78000000212</v>
      </c>
      <c r="AL102" s="145">
        <f>VLOOKUP(AA102,'FY 2006 TABLE 15'!$A$11:$M$148,7,FALSE)-AD102</f>
        <v>35.37519999999995</v>
      </c>
      <c r="AM102" s="145">
        <f>VLOOKUP(AA102,'FY 2006 TABLE 15'!$A$11:$M$148,10,FALSE)-AE102</f>
        <v>6507.939999999944</v>
      </c>
      <c r="AN102" s="145">
        <f>VLOOKUP(AA102,'FY 2006 TABLE 15'!$A$11:$M$148,11,FALSE)-AF102</f>
        <v>-0.9255999999999744</v>
      </c>
      <c r="AO102" s="145">
        <f>VLOOKUP(AA102,'FY 2006 TABLE 15'!$A$11:$M$148,4,FALSE)-AG102</f>
        <v>889619.2399999704</v>
      </c>
      <c r="AP102" s="145">
        <f>VLOOKUP(AA102,'FY 2006 TABLE 15'!$A$11:$M$148,5,FALSE)-AH102</f>
        <v>264.6342999999997</v>
      </c>
      <c r="AQ102" s="145">
        <f>VLOOKUP(AA102,'FY 2006 TABLE 15'!$A$11:$M$148,12,FALSE)-AI102</f>
        <v>1283195.3999999762</v>
      </c>
      <c r="AR102" s="146">
        <f>VLOOKUP(AA102,'FY 2006 TABLE 15'!$A$11:$M$148,13,FALSE)-AJ102</f>
        <v>366.6252999999997</v>
      </c>
    </row>
    <row r="103" spans="1:44" s="29" customFormat="1" ht="15">
      <c r="A103" s="47"/>
      <c r="B103" s="47"/>
      <c r="C103" s="47"/>
      <c r="D103" s="47"/>
      <c r="E103" s="47"/>
      <c r="F103" s="47"/>
      <c r="G103" s="47"/>
      <c r="H103" s="47"/>
      <c r="I103" s="137"/>
      <c r="J103" s="140"/>
      <c r="K103" s="47"/>
      <c r="L103" s="47"/>
      <c r="M103" s="47"/>
      <c r="N103" s="47"/>
      <c r="O103" s="47"/>
      <c r="P103" s="47"/>
      <c r="Q103" s="47"/>
      <c r="R103" s="47"/>
      <c r="S103" s="47"/>
      <c r="T103" s="47"/>
      <c r="U103" s="47"/>
      <c r="V103" s="47"/>
      <c r="W103" s="47"/>
      <c r="X103" s="47"/>
      <c r="Y103" s="47"/>
      <c r="Z103" s="47"/>
      <c r="AA103" s="97">
        <v>107</v>
      </c>
      <c r="AB103" s="98" t="s">
        <v>398</v>
      </c>
      <c r="AC103" s="99">
        <v>3737092.24</v>
      </c>
      <c r="AD103" s="99">
        <v>4508.0064</v>
      </c>
      <c r="AE103" s="99">
        <v>1148122.36</v>
      </c>
      <c r="AF103" s="99">
        <v>1384.9653</v>
      </c>
      <c r="AG103" s="99">
        <v>3511853.99</v>
      </c>
      <c r="AH103" s="99">
        <v>4236.3044</v>
      </c>
      <c r="AI103" s="99">
        <v>9100813.869999997</v>
      </c>
      <c r="AJ103" s="99">
        <v>10978.195</v>
      </c>
      <c r="AK103" s="145">
        <f>VLOOKUP(AA103,'FY 2006 TABLE 15'!$A$11:$M$148,6,FALSE)-AC103</f>
        <v>-438787.6900000004</v>
      </c>
      <c r="AL103" s="145">
        <f>VLOOKUP(AA103,'FY 2006 TABLE 15'!$A$11:$M$148,7,FALSE)-AD103</f>
        <v>-491.0064000000002</v>
      </c>
      <c r="AM103" s="145">
        <f>VLOOKUP(AA103,'FY 2006 TABLE 15'!$A$11:$M$148,10,FALSE)-AE103</f>
        <v>-70608.98000000021</v>
      </c>
      <c r="AN103" s="145">
        <f>VLOOKUP(AA103,'FY 2006 TABLE 15'!$A$11:$M$148,11,FALSE)-AF103</f>
        <v>-72.96530000000007</v>
      </c>
      <c r="AO103" s="145">
        <f>VLOOKUP(AA103,'FY 2006 TABLE 15'!$A$11:$M$148,4,FALSE)-AG103</f>
        <v>1425769.0099999998</v>
      </c>
      <c r="AP103" s="145">
        <f>VLOOKUP(AA103,'FY 2006 TABLE 15'!$A$11:$M$148,5,FALSE)-AH103</f>
        <v>1777.6956</v>
      </c>
      <c r="AQ103" s="145">
        <f>VLOOKUP(AA103,'FY 2006 TABLE 15'!$A$11:$M$148,12,FALSE)-AI103</f>
        <v>839012.320000004</v>
      </c>
      <c r="AR103" s="146">
        <f>VLOOKUP(AA103,'FY 2006 TABLE 15'!$A$11:$M$148,13,FALSE)-AJ103</f>
        <v>1127.8050000000003</v>
      </c>
    </row>
    <row r="104" spans="1:44" s="29" customFormat="1" ht="15">
      <c r="A104" s="47"/>
      <c r="B104" s="47"/>
      <c r="C104" s="47"/>
      <c r="D104" s="47"/>
      <c r="E104" s="47"/>
      <c r="F104" s="47"/>
      <c r="G104" s="47"/>
      <c r="H104" s="47"/>
      <c r="I104" s="137"/>
      <c r="J104" s="140"/>
      <c r="K104" s="47"/>
      <c r="L104" s="47"/>
      <c r="M104" s="47"/>
      <c r="N104" s="47"/>
      <c r="O104" s="47"/>
      <c r="P104" s="47"/>
      <c r="Q104" s="47"/>
      <c r="R104" s="47"/>
      <c r="S104" s="47"/>
      <c r="T104" s="47"/>
      <c r="U104" s="47"/>
      <c r="V104" s="47"/>
      <c r="W104" s="47"/>
      <c r="X104" s="47"/>
      <c r="Y104" s="47"/>
      <c r="Z104" s="47"/>
      <c r="AA104" s="97">
        <v>108</v>
      </c>
      <c r="AB104" s="98" t="s">
        <v>399</v>
      </c>
      <c r="AC104" s="99">
        <v>27787636.119999997</v>
      </c>
      <c r="AD104" s="99">
        <v>3964.7969</v>
      </c>
      <c r="AE104" s="99">
        <v>8358268.300000001</v>
      </c>
      <c r="AF104" s="99">
        <v>1192.5749</v>
      </c>
      <c r="AG104" s="99">
        <v>16051864.699999936</v>
      </c>
      <c r="AH104" s="99">
        <v>2290.313</v>
      </c>
      <c r="AI104" s="99">
        <v>59309028.17999993</v>
      </c>
      <c r="AJ104" s="99">
        <v>8462.3338</v>
      </c>
      <c r="AK104" s="145">
        <f>VLOOKUP(AA104,'FY 2006 TABLE 15'!$A$11:$M$148,6,FALSE)-AC104</f>
        <v>367469.7300000042</v>
      </c>
      <c r="AL104" s="145">
        <f>VLOOKUP(AA104,'FY 2006 TABLE 15'!$A$11:$M$148,7,FALSE)-AD104</f>
        <v>191.20310000000018</v>
      </c>
      <c r="AM104" s="145">
        <f>VLOOKUP(AA104,'FY 2006 TABLE 15'!$A$11:$M$148,10,FALSE)-AE104</f>
        <v>-201654.0000000028</v>
      </c>
      <c r="AN104" s="145">
        <f>VLOOKUP(AA104,'FY 2006 TABLE 15'!$A$11:$M$148,11,FALSE)-AF104</f>
        <v>11.42509999999993</v>
      </c>
      <c r="AO104" s="145">
        <f>VLOOKUP(AA104,'FY 2006 TABLE 15'!$A$11:$M$148,4,FALSE)-AG104</f>
        <v>1311575.9200000688</v>
      </c>
      <c r="AP104" s="145">
        <f>VLOOKUP(AA104,'FY 2006 TABLE 15'!$A$11:$M$148,5,FALSE)-AH104</f>
        <v>272.6869999999999</v>
      </c>
      <c r="AQ104" s="145">
        <f>VLOOKUP(AA104,'FY 2006 TABLE 15'!$A$11:$M$148,12,FALSE)-AI104</f>
        <v>1354127.410000071</v>
      </c>
      <c r="AR104" s="146">
        <f>VLOOKUP(AA104,'FY 2006 TABLE 15'!$A$11:$M$148,13,FALSE)-AJ104</f>
        <v>491.66619999999966</v>
      </c>
    </row>
    <row r="105" spans="1:44" s="29" customFormat="1" ht="15">
      <c r="A105" s="47"/>
      <c r="B105" s="47"/>
      <c r="C105" s="47"/>
      <c r="D105" s="47"/>
      <c r="E105" s="47"/>
      <c r="F105" s="47"/>
      <c r="G105" s="47"/>
      <c r="H105" s="47"/>
      <c r="I105" s="137"/>
      <c r="J105" s="140"/>
      <c r="K105" s="47"/>
      <c r="L105" s="47"/>
      <c r="M105" s="47"/>
      <c r="N105" s="47"/>
      <c r="O105" s="47"/>
      <c r="P105" s="47"/>
      <c r="Q105" s="47"/>
      <c r="R105" s="47"/>
      <c r="S105" s="47"/>
      <c r="T105" s="47"/>
      <c r="U105" s="47"/>
      <c r="V105" s="47"/>
      <c r="W105" s="47"/>
      <c r="X105" s="47"/>
      <c r="Y105" s="47"/>
      <c r="Z105" s="47"/>
      <c r="AA105" s="97">
        <v>109</v>
      </c>
      <c r="AB105" s="98" t="s">
        <v>400</v>
      </c>
      <c r="AC105" s="99">
        <v>2162302.03</v>
      </c>
      <c r="AD105" s="99">
        <v>1155.3536</v>
      </c>
      <c r="AE105" s="99">
        <v>571979.57</v>
      </c>
      <c r="AF105" s="99">
        <v>305.6181</v>
      </c>
      <c r="AG105" s="99">
        <v>24456831.22999997</v>
      </c>
      <c r="AH105" s="99">
        <v>13067.6879</v>
      </c>
      <c r="AI105" s="99">
        <v>28761922.809999973</v>
      </c>
      <c r="AJ105" s="99">
        <v>15367.9692</v>
      </c>
      <c r="AK105" s="145">
        <f>VLOOKUP(AA105,'FY 2006 TABLE 15'!$A$11:$M$148,6,FALSE)-AC105</f>
        <v>338454.48</v>
      </c>
      <c r="AL105" s="145">
        <f>VLOOKUP(AA105,'FY 2006 TABLE 15'!$A$11:$M$148,7,FALSE)-AD105</f>
        <v>188.64640000000009</v>
      </c>
      <c r="AM105" s="145">
        <f>VLOOKUP(AA105,'FY 2006 TABLE 15'!$A$11:$M$148,10,FALSE)-AE105</f>
        <v>10028.130000000005</v>
      </c>
      <c r="AN105" s="145">
        <f>VLOOKUP(AA105,'FY 2006 TABLE 15'!$A$11:$M$148,11,FALSE)-AF105</f>
        <v>7.381899999999973</v>
      </c>
      <c r="AO105" s="145">
        <f>VLOOKUP(AA105,'FY 2006 TABLE 15'!$A$11:$M$148,4,FALSE)-AG105</f>
        <v>2692348.8200000264</v>
      </c>
      <c r="AP105" s="145">
        <f>VLOOKUP(AA105,'FY 2006 TABLE 15'!$A$11:$M$148,5,FALSE)-AH105</f>
        <v>1519.3120999999992</v>
      </c>
      <c r="AQ105" s="145">
        <f>VLOOKUP(AA105,'FY 2006 TABLE 15'!$A$11:$M$148,12,FALSE)-AI105</f>
        <v>3179220.750000026</v>
      </c>
      <c r="AR105" s="146">
        <f>VLOOKUP(AA105,'FY 2006 TABLE 15'!$A$11:$M$148,13,FALSE)-AJ105</f>
        <v>1793.0308000000005</v>
      </c>
    </row>
    <row r="106" spans="1:44" s="29" customFormat="1" ht="15">
      <c r="A106" s="47"/>
      <c r="B106" s="47"/>
      <c r="C106" s="47"/>
      <c r="D106" s="47"/>
      <c r="E106" s="47"/>
      <c r="F106" s="47"/>
      <c r="G106" s="47"/>
      <c r="H106" s="47"/>
      <c r="I106" s="137"/>
      <c r="J106" s="140"/>
      <c r="K106" s="47"/>
      <c r="L106" s="47"/>
      <c r="M106" s="47"/>
      <c r="N106" s="47"/>
      <c r="O106" s="47"/>
      <c r="P106" s="47"/>
      <c r="Q106" s="47"/>
      <c r="R106" s="47"/>
      <c r="S106" s="47"/>
      <c r="T106" s="47"/>
      <c r="U106" s="47"/>
      <c r="V106" s="47"/>
      <c r="W106" s="47"/>
      <c r="X106" s="47"/>
      <c r="Y106" s="47"/>
      <c r="Z106" s="47"/>
      <c r="AA106" s="97">
        <v>110</v>
      </c>
      <c r="AB106" s="98" t="s">
        <v>401</v>
      </c>
      <c r="AC106" s="99">
        <v>4323020.32</v>
      </c>
      <c r="AD106" s="99">
        <v>1780.7135</v>
      </c>
      <c r="AE106" s="99">
        <v>2688563.4</v>
      </c>
      <c r="AF106" s="99">
        <v>1107.4575</v>
      </c>
      <c r="AG106" s="99">
        <v>15458672.91000001</v>
      </c>
      <c r="AH106" s="99">
        <v>6367.647</v>
      </c>
      <c r="AI106" s="99">
        <v>24509295.550000012</v>
      </c>
      <c r="AJ106" s="99">
        <v>10095.727</v>
      </c>
      <c r="AK106" s="145">
        <f>VLOOKUP(AA106,'FY 2006 TABLE 15'!$A$11:$M$148,6,FALSE)-AC106</f>
        <v>306821.02999999933</v>
      </c>
      <c r="AL106" s="145">
        <f>VLOOKUP(AA106,'FY 2006 TABLE 15'!$A$11:$M$148,7,FALSE)-AD106</f>
        <v>103.28649999999993</v>
      </c>
      <c r="AM106" s="145">
        <f>VLOOKUP(AA106,'FY 2006 TABLE 15'!$A$11:$M$148,10,FALSE)-AE106</f>
        <v>2156549.1999999997</v>
      </c>
      <c r="AN106" s="145">
        <f>VLOOKUP(AA106,'FY 2006 TABLE 15'!$A$11:$M$148,11,FALSE)-AF106</f>
        <v>864.5425</v>
      </c>
      <c r="AO106" s="145">
        <f>VLOOKUP(AA106,'FY 2006 TABLE 15'!$A$11:$M$148,4,FALSE)-AG106</f>
        <v>1274051.0899999905</v>
      </c>
      <c r="AP106" s="145">
        <f>VLOOKUP(AA106,'FY 2006 TABLE 15'!$A$11:$M$148,5,FALSE)-AH106</f>
        <v>443.35300000000007</v>
      </c>
      <c r="AQ106" s="145">
        <f>VLOOKUP(AA106,'FY 2006 TABLE 15'!$A$11:$M$148,12,FALSE)-AI106</f>
        <v>3975158.579999987</v>
      </c>
      <c r="AR106" s="146">
        <f>VLOOKUP(AA106,'FY 2006 TABLE 15'!$A$11:$M$148,13,FALSE)-AJ106</f>
        <v>1498.2729999999992</v>
      </c>
    </row>
    <row r="107" spans="1:44" s="29" customFormat="1" ht="12" customHeight="1">
      <c r="A107" s="47"/>
      <c r="B107" s="47"/>
      <c r="C107" s="47"/>
      <c r="D107" s="47"/>
      <c r="E107" s="47"/>
      <c r="F107" s="47"/>
      <c r="G107" s="47"/>
      <c r="H107" s="47"/>
      <c r="I107" s="137"/>
      <c r="J107" s="140"/>
      <c r="K107" s="47"/>
      <c r="L107" s="47"/>
      <c r="M107" s="47"/>
      <c r="N107" s="47"/>
      <c r="O107" s="47"/>
      <c r="P107" s="47"/>
      <c r="Q107" s="47"/>
      <c r="R107" s="47"/>
      <c r="S107" s="47"/>
      <c r="T107" s="47"/>
      <c r="U107" s="47"/>
      <c r="V107" s="47"/>
      <c r="W107" s="47"/>
      <c r="X107" s="47"/>
      <c r="Y107" s="47"/>
      <c r="Z107" s="47"/>
      <c r="AA107" s="97">
        <v>111</v>
      </c>
      <c r="AB107" s="98" t="s">
        <v>402</v>
      </c>
      <c r="AC107" s="99">
        <v>5140131.3</v>
      </c>
      <c r="AD107" s="99">
        <v>3945.4493</v>
      </c>
      <c r="AE107" s="99">
        <v>1202503.33</v>
      </c>
      <c r="AF107" s="99">
        <v>923.0145</v>
      </c>
      <c r="AG107" s="99">
        <v>2864153.6799999857</v>
      </c>
      <c r="AH107" s="99">
        <v>2198.46</v>
      </c>
      <c r="AI107" s="99">
        <v>10056618.109999986</v>
      </c>
      <c r="AJ107" s="99">
        <v>7719.234</v>
      </c>
      <c r="AK107" s="145">
        <f>VLOOKUP(AA107,'FY 2006 TABLE 15'!$A$11:$M$148,6,FALSE)-AC107</f>
        <v>309955.78000000026</v>
      </c>
      <c r="AL107" s="145">
        <f>VLOOKUP(AA107,'FY 2006 TABLE 15'!$A$11:$M$148,7,FALSE)-AD107</f>
        <v>175.55069999999978</v>
      </c>
      <c r="AM107" s="145">
        <f>VLOOKUP(AA107,'FY 2006 TABLE 15'!$A$11:$M$148,10,FALSE)-AE107</f>
        <v>95807.83999999985</v>
      </c>
      <c r="AN107" s="145">
        <f>VLOOKUP(AA107,'FY 2006 TABLE 15'!$A$11:$M$148,11,FALSE)-AF107</f>
        <v>58.9855</v>
      </c>
      <c r="AO107" s="145">
        <f>VLOOKUP(AA107,'FY 2006 TABLE 15'!$A$11:$M$148,4,FALSE)-AG107</f>
        <v>107959.07000001427</v>
      </c>
      <c r="AP107" s="145">
        <f>VLOOKUP(AA107,'FY 2006 TABLE 15'!$A$11:$M$148,5,FALSE)-AH107</f>
        <v>48.539999999999964</v>
      </c>
      <c r="AQ107" s="145">
        <f>VLOOKUP(AA107,'FY 2006 TABLE 15'!$A$11:$M$148,12,FALSE)-AI107</f>
        <v>611051.170000013</v>
      </c>
      <c r="AR107" s="146">
        <f>VLOOKUP(AA107,'FY 2006 TABLE 15'!$A$11:$M$148,13,FALSE)-AJ107</f>
        <v>346.7659999999996</v>
      </c>
    </row>
    <row r="108" spans="1:44" s="29" customFormat="1" ht="15">
      <c r="A108" s="47"/>
      <c r="B108" s="47"/>
      <c r="C108" s="47"/>
      <c r="D108" s="47"/>
      <c r="E108" s="47"/>
      <c r="F108" s="47"/>
      <c r="G108" s="47"/>
      <c r="H108" s="47"/>
      <c r="I108" s="137"/>
      <c r="J108" s="140"/>
      <c r="K108" s="47"/>
      <c r="L108" s="47"/>
      <c r="M108" s="47"/>
      <c r="N108" s="47"/>
      <c r="O108" s="47"/>
      <c r="P108" s="47"/>
      <c r="Q108" s="47"/>
      <c r="R108" s="47"/>
      <c r="S108" s="47"/>
      <c r="T108" s="47"/>
      <c r="U108" s="47"/>
      <c r="V108" s="47"/>
      <c r="W108" s="47"/>
      <c r="X108" s="47"/>
      <c r="Y108" s="47"/>
      <c r="Z108" s="47"/>
      <c r="AA108" s="97">
        <v>112</v>
      </c>
      <c r="AB108" s="98" t="s">
        <v>403</v>
      </c>
      <c r="AC108" s="99">
        <v>93530460.18000002</v>
      </c>
      <c r="AD108" s="99">
        <v>4153.1088</v>
      </c>
      <c r="AE108" s="99">
        <v>19360454.18</v>
      </c>
      <c r="AF108" s="99">
        <v>859.6779</v>
      </c>
      <c r="AG108" s="99">
        <v>57841966.07</v>
      </c>
      <c r="AH108" s="99">
        <v>2568.4037</v>
      </c>
      <c r="AI108" s="99">
        <v>192328676.91000003</v>
      </c>
      <c r="AJ108" s="99">
        <v>8540.126</v>
      </c>
      <c r="AK108" s="145">
        <f>VLOOKUP(AA108,'FY 2006 TABLE 15'!$A$11:$M$148,6,FALSE)-AC108</f>
        <v>2381660.849999979</v>
      </c>
      <c r="AL108" s="145">
        <f>VLOOKUP(AA108,'FY 2006 TABLE 15'!$A$11:$M$148,7,FALSE)-AD108</f>
        <v>143.89120000000003</v>
      </c>
      <c r="AM108" s="145">
        <f>VLOOKUP(AA108,'FY 2006 TABLE 15'!$A$11:$M$148,10,FALSE)-AE108</f>
        <v>533466.5799999982</v>
      </c>
      <c r="AN108" s="145">
        <f>VLOOKUP(AA108,'FY 2006 TABLE 15'!$A$11:$M$148,11,FALSE)-AF108</f>
        <v>31.322099999999978</v>
      </c>
      <c r="AO108" s="145">
        <f>VLOOKUP(AA108,'FY 2006 TABLE 15'!$A$11:$M$148,4,FALSE)-AG108</f>
        <v>3210786.1699999794</v>
      </c>
      <c r="AP108" s="145">
        <f>VLOOKUP(AA108,'FY 2006 TABLE 15'!$A$11:$M$148,5,FALSE)-AH108</f>
        <v>166.59630000000016</v>
      </c>
      <c r="AQ108" s="145">
        <f>VLOOKUP(AA108,'FY 2006 TABLE 15'!$A$11:$M$148,12,FALSE)-AI108</f>
        <v>7058216.4799999595</v>
      </c>
      <c r="AR108" s="146">
        <f>VLOOKUP(AA108,'FY 2006 TABLE 15'!$A$11:$M$148,13,FALSE)-AJ108</f>
        <v>391.8739999999998</v>
      </c>
    </row>
    <row r="109" spans="1:44" s="29" customFormat="1" ht="15">
      <c r="A109" s="47"/>
      <c r="B109" s="47"/>
      <c r="C109" s="47"/>
      <c r="D109" s="47"/>
      <c r="E109" s="47"/>
      <c r="F109" s="47"/>
      <c r="G109" s="47"/>
      <c r="H109" s="47"/>
      <c r="I109" s="137"/>
      <c r="J109" s="140"/>
      <c r="K109" s="47"/>
      <c r="L109" s="47"/>
      <c r="M109" s="47"/>
      <c r="N109" s="47"/>
      <c r="O109" s="47"/>
      <c r="P109" s="47"/>
      <c r="Q109" s="47"/>
      <c r="R109" s="47"/>
      <c r="S109" s="47"/>
      <c r="T109" s="47"/>
      <c r="U109" s="47"/>
      <c r="V109" s="47"/>
      <c r="W109" s="47"/>
      <c r="X109" s="47"/>
      <c r="Y109" s="47"/>
      <c r="Z109" s="47"/>
      <c r="AA109" s="97">
        <v>113</v>
      </c>
      <c r="AB109" s="98" t="s">
        <v>404</v>
      </c>
      <c r="AC109" s="99">
        <v>12778113.89</v>
      </c>
      <c r="AD109" s="99">
        <v>3096.3884</v>
      </c>
      <c r="AE109" s="99">
        <v>3799040.2</v>
      </c>
      <c r="AF109" s="99">
        <v>920.5822</v>
      </c>
      <c r="AG109" s="99">
        <v>20714368.90000002</v>
      </c>
      <c r="AH109" s="99">
        <v>5019.4992</v>
      </c>
      <c r="AI109" s="99">
        <v>40595877.40000002</v>
      </c>
      <c r="AJ109" s="99">
        <v>9837.1799</v>
      </c>
      <c r="AK109" s="145">
        <f>VLOOKUP(AA109,'FY 2006 TABLE 15'!$A$11:$M$148,6,FALSE)-AC109</f>
        <v>1278627.8899999987</v>
      </c>
      <c r="AL109" s="145">
        <f>VLOOKUP(AA109,'FY 2006 TABLE 15'!$A$11:$M$148,7,FALSE)-AD109</f>
        <v>166.61160000000018</v>
      </c>
      <c r="AM109" s="145">
        <f>VLOOKUP(AA109,'FY 2006 TABLE 15'!$A$11:$M$148,10,FALSE)-AE109</f>
        <v>507620.2599999998</v>
      </c>
      <c r="AN109" s="145">
        <f>VLOOKUP(AA109,'FY 2006 TABLE 15'!$A$11:$M$148,11,FALSE)-AF109</f>
        <v>79.41780000000006</v>
      </c>
      <c r="AO109" s="145">
        <f>VLOOKUP(AA109,'FY 2006 TABLE 15'!$A$11:$M$148,4,FALSE)-AG109</f>
        <v>1801200.1799999774</v>
      </c>
      <c r="AP109" s="145">
        <f>VLOOKUP(AA109,'FY 2006 TABLE 15'!$A$11:$M$148,5,FALSE)-AH109</f>
        <v>207.5007999999998</v>
      </c>
      <c r="AQ109" s="145">
        <f>VLOOKUP(AA109,'FY 2006 TABLE 15'!$A$11:$M$148,12,FALSE)-AI109</f>
        <v>3805500.2399999797</v>
      </c>
      <c r="AR109" s="146">
        <f>VLOOKUP(AA109,'FY 2006 TABLE 15'!$A$11:$M$148,13,FALSE)-AJ109</f>
        <v>469.8201000000008</v>
      </c>
    </row>
    <row r="110" spans="1:44" s="29" customFormat="1" ht="15">
      <c r="A110" s="47"/>
      <c r="B110" s="47"/>
      <c r="C110" s="47"/>
      <c r="D110" s="47"/>
      <c r="E110" s="47"/>
      <c r="F110" s="47"/>
      <c r="G110" s="47"/>
      <c r="H110" s="47"/>
      <c r="I110" s="137"/>
      <c r="J110" s="140"/>
      <c r="K110" s="47"/>
      <c r="L110" s="47"/>
      <c r="M110" s="47"/>
      <c r="N110" s="47"/>
      <c r="O110" s="47"/>
      <c r="P110" s="47"/>
      <c r="Q110" s="47"/>
      <c r="R110" s="47"/>
      <c r="S110" s="47"/>
      <c r="T110" s="47"/>
      <c r="U110" s="47"/>
      <c r="V110" s="47"/>
      <c r="W110" s="47"/>
      <c r="X110" s="47"/>
      <c r="Y110" s="47"/>
      <c r="Z110" s="47"/>
      <c r="AA110" s="97">
        <v>114</v>
      </c>
      <c r="AB110" s="98" t="s">
        <v>405</v>
      </c>
      <c r="AC110" s="99">
        <v>17006721.169999998</v>
      </c>
      <c r="AD110" s="99">
        <v>4455.8005</v>
      </c>
      <c r="AE110" s="99">
        <v>3759496.18</v>
      </c>
      <c r="AF110" s="99">
        <v>984.9967</v>
      </c>
      <c r="AG110" s="99">
        <v>9903780.76999998</v>
      </c>
      <c r="AH110" s="99">
        <v>2594.8136</v>
      </c>
      <c r="AI110" s="99">
        <v>33938488.49999998</v>
      </c>
      <c r="AJ110" s="99">
        <v>8891.9629</v>
      </c>
      <c r="AK110" s="145">
        <f>VLOOKUP(AA110,'FY 2006 TABLE 15'!$A$11:$M$148,6,FALSE)-AC110</f>
        <v>979667.0900000036</v>
      </c>
      <c r="AL110" s="145">
        <f>VLOOKUP(AA110,'FY 2006 TABLE 15'!$A$11:$M$148,7,FALSE)-AD110</f>
        <v>179.19949999999972</v>
      </c>
      <c r="AM110" s="145">
        <f>VLOOKUP(AA110,'FY 2006 TABLE 15'!$A$11:$M$148,10,FALSE)-AE110</f>
        <v>-98446.41000000015</v>
      </c>
      <c r="AN110" s="145">
        <f>VLOOKUP(AA110,'FY 2006 TABLE 15'!$A$11:$M$148,11,FALSE)-AF110</f>
        <v>-41.99670000000003</v>
      </c>
      <c r="AO110" s="145">
        <f>VLOOKUP(AA110,'FY 2006 TABLE 15'!$A$11:$M$148,4,FALSE)-AG110</f>
        <v>1028539.4200000204</v>
      </c>
      <c r="AP110" s="145">
        <f>VLOOKUP(AA110,'FY 2006 TABLE 15'!$A$11:$M$148,5,FALSE)-AH110</f>
        <v>222.18640000000005</v>
      </c>
      <c r="AQ110" s="145">
        <f>VLOOKUP(AA110,'FY 2006 TABLE 15'!$A$11:$M$148,12,FALSE)-AI110</f>
        <v>1942338.840000026</v>
      </c>
      <c r="AR110" s="146">
        <f>VLOOKUP(AA110,'FY 2006 TABLE 15'!$A$11:$M$148,13,FALSE)-AJ110</f>
        <v>355.03709999999955</v>
      </c>
    </row>
    <row r="111" spans="1:44" s="29" customFormat="1" ht="15">
      <c r="A111" s="47"/>
      <c r="B111" s="47"/>
      <c r="C111" s="47"/>
      <c r="D111" s="47"/>
      <c r="E111" s="47"/>
      <c r="F111" s="47"/>
      <c r="G111" s="47"/>
      <c r="H111" s="47"/>
      <c r="I111" s="137"/>
      <c r="J111" s="140"/>
      <c r="K111" s="47"/>
      <c r="L111" s="47"/>
      <c r="M111" s="47"/>
      <c r="N111" s="47"/>
      <c r="O111" s="47"/>
      <c r="P111" s="47"/>
      <c r="Q111" s="47"/>
      <c r="R111" s="47"/>
      <c r="S111" s="47"/>
      <c r="T111" s="47"/>
      <c r="U111" s="47"/>
      <c r="V111" s="47"/>
      <c r="W111" s="47"/>
      <c r="X111" s="47"/>
      <c r="Y111" s="47"/>
      <c r="Z111" s="47"/>
      <c r="AA111" s="97">
        <v>115</v>
      </c>
      <c r="AB111" s="98" t="s">
        <v>406</v>
      </c>
      <c r="AC111" s="99">
        <v>28147583.78</v>
      </c>
      <c r="AD111" s="99">
        <v>3303.5209</v>
      </c>
      <c r="AE111" s="99">
        <v>8419058.629999999</v>
      </c>
      <c r="AF111" s="99">
        <v>988.0968</v>
      </c>
      <c r="AG111" s="99">
        <v>27598612.98</v>
      </c>
      <c r="AH111" s="99">
        <v>3239.0913</v>
      </c>
      <c r="AI111" s="99">
        <v>73297112.98</v>
      </c>
      <c r="AJ111" s="99">
        <v>8602.4629</v>
      </c>
      <c r="AK111" s="145">
        <f>VLOOKUP(AA111,'FY 2006 TABLE 15'!$A$11:$M$148,6,FALSE)-AC111</f>
        <v>1021389.0700000003</v>
      </c>
      <c r="AL111" s="145">
        <f>VLOOKUP(AA111,'FY 2006 TABLE 15'!$A$11:$M$148,7,FALSE)-AD111</f>
        <v>135.47910000000002</v>
      </c>
      <c r="AM111" s="145">
        <f>VLOOKUP(AA111,'FY 2006 TABLE 15'!$A$11:$M$148,10,FALSE)-AE111</f>
        <v>673018.5900000017</v>
      </c>
      <c r="AN111" s="145">
        <f>VLOOKUP(AA111,'FY 2006 TABLE 15'!$A$11:$M$148,11,FALSE)-AF111</f>
        <v>83.90319999999997</v>
      </c>
      <c r="AO111" s="145">
        <f>VLOOKUP(AA111,'FY 2006 TABLE 15'!$A$11:$M$148,4,FALSE)-AG111</f>
        <v>3417743.729999993</v>
      </c>
      <c r="AP111" s="145">
        <f>VLOOKUP(AA111,'FY 2006 TABLE 15'!$A$11:$M$148,5,FALSE)-AH111</f>
        <v>417.90869999999995</v>
      </c>
      <c r="AQ111" s="145">
        <f>VLOOKUP(AA111,'FY 2006 TABLE 15'!$A$11:$M$148,12,FALSE)-AI111</f>
        <v>5070571.899999991</v>
      </c>
      <c r="AR111" s="146">
        <f>VLOOKUP(AA111,'FY 2006 TABLE 15'!$A$11:$M$148,13,FALSE)-AJ111</f>
        <v>637.5370999999996</v>
      </c>
    </row>
    <row r="112" spans="1:44" s="29" customFormat="1" ht="15">
      <c r="A112" s="47"/>
      <c r="B112" s="47"/>
      <c r="C112" s="47"/>
      <c r="D112" s="47"/>
      <c r="E112" s="47"/>
      <c r="F112" s="47"/>
      <c r="G112" s="47"/>
      <c r="H112" s="47"/>
      <c r="I112" s="137"/>
      <c r="J112" s="140"/>
      <c r="K112" s="47"/>
      <c r="L112" s="47"/>
      <c r="M112" s="47"/>
      <c r="N112" s="47"/>
      <c r="O112" s="47"/>
      <c r="P112" s="47"/>
      <c r="Q112" s="47"/>
      <c r="R112" s="47"/>
      <c r="S112" s="47"/>
      <c r="T112" s="47"/>
      <c r="U112" s="47"/>
      <c r="V112" s="47"/>
      <c r="W112" s="47"/>
      <c r="X112" s="47"/>
      <c r="Y112" s="47"/>
      <c r="Z112" s="47"/>
      <c r="AA112" s="97">
        <v>116</v>
      </c>
      <c r="AB112" s="98" t="s">
        <v>407</v>
      </c>
      <c r="AC112" s="99">
        <v>10835857.650000002</v>
      </c>
      <c r="AD112" s="99">
        <v>4206.7441</v>
      </c>
      <c r="AE112" s="99">
        <v>4639688.19</v>
      </c>
      <c r="AF112" s="99">
        <v>1801.2401</v>
      </c>
      <c r="AG112" s="99">
        <v>4623437.930000012</v>
      </c>
      <c r="AH112" s="99">
        <v>1794.9313</v>
      </c>
      <c r="AI112" s="99">
        <v>22516077.070000015</v>
      </c>
      <c r="AJ112" s="99">
        <v>8741.29</v>
      </c>
      <c r="AK112" s="145">
        <f>VLOOKUP(AA112,'FY 2006 TABLE 15'!$A$11:$M$148,6,FALSE)-AC112</f>
        <v>-125773.9400000032</v>
      </c>
      <c r="AL112" s="145">
        <f>VLOOKUP(AA112,'FY 2006 TABLE 15'!$A$11:$M$148,7,FALSE)-AD112</f>
        <v>48.25590000000011</v>
      </c>
      <c r="AM112" s="145">
        <f>VLOOKUP(AA112,'FY 2006 TABLE 15'!$A$11:$M$148,10,FALSE)-AE112</f>
        <v>-1051667.2600000002</v>
      </c>
      <c r="AN112" s="145">
        <f>VLOOKUP(AA112,'FY 2006 TABLE 15'!$A$11:$M$148,11,FALSE)-AF112</f>
        <v>-376.2401</v>
      </c>
      <c r="AO112" s="145">
        <f>VLOOKUP(AA112,'FY 2006 TABLE 15'!$A$11:$M$148,4,FALSE)-AG112</f>
        <v>2766904.5399999907</v>
      </c>
      <c r="AP112" s="145">
        <f>VLOOKUP(AA112,'FY 2006 TABLE 15'!$A$11:$M$148,5,FALSE)-AH112</f>
        <v>1141.0687</v>
      </c>
      <c r="AQ112" s="145">
        <f>VLOOKUP(AA112,'FY 2006 TABLE 15'!$A$11:$M$148,12,FALSE)-AI112</f>
        <v>1716999.7399999835</v>
      </c>
      <c r="AR112" s="146">
        <f>VLOOKUP(AA112,'FY 2006 TABLE 15'!$A$11:$M$148,13,FALSE)-AJ112</f>
        <v>885.7099999999991</v>
      </c>
    </row>
    <row r="113" spans="1:44" s="29" customFormat="1" ht="15">
      <c r="A113" s="47"/>
      <c r="B113" s="47"/>
      <c r="C113" s="47"/>
      <c r="D113" s="47"/>
      <c r="E113" s="47"/>
      <c r="F113" s="47"/>
      <c r="G113" s="47"/>
      <c r="H113" s="47"/>
      <c r="I113" s="137"/>
      <c r="J113" s="140"/>
      <c r="K113" s="47"/>
      <c r="L113" s="47"/>
      <c r="M113" s="47"/>
      <c r="N113" s="47"/>
      <c r="O113" s="47"/>
      <c r="P113" s="47"/>
      <c r="Q113" s="47"/>
      <c r="R113" s="47"/>
      <c r="S113" s="47"/>
      <c r="T113" s="47"/>
      <c r="U113" s="47"/>
      <c r="V113" s="47"/>
      <c r="W113" s="47"/>
      <c r="X113" s="47"/>
      <c r="Y113" s="47"/>
      <c r="Z113" s="47"/>
      <c r="AA113" s="97">
        <v>117</v>
      </c>
      <c r="AB113" s="98" t="s">
        <v>408</v>
      </c>
      <c r="AC113" s="99">
        <v>128012337.82000001</v>
      </c>
      <c r="AD113" s="99">
        <v>4086.347</v>
      </c>
      <c r="AE113" s="99">
        <v>29596722.400000006</v>
      </c>
      <c r="AF113" s="99">
        <v>944.772</v>
      </c>
      <c r="AG113" s="99">
        <v>79189640.37000002</v>
      </c>
      <c r="AH113" s="99">
        <v>2527.8528</v>
      </c>
      <c r="AI113" s="99">
        <v>268061393.61</v>
      </c>
      <c r="AJ113" s="99">
        <v>8556.9241</v>
      </c>
      <c r="AK113" s="145">
        <f>VLOOKUP(AA113,'FY 2006 TABLE 15'!$A$11:$M$148,6,FALSE)-AC113</f>
        <v>240543.84999999404</v>
      </c>
      <c r="AL113" s="145">
        <f>VLOOKUP(AA113,'FY 2006 TABLE 15'!$A$11:$M$148,7,FALSE)-AD113</f>
        <v>111.65299999999979</v>
      </c>
      <c r="AM113" s="145">
        <f>VLOOKUP(AA113,'FY 2006 TABLE 15'!$A$11:$M$148,10,FALSE)-AE113</f>
        <v>3779682.9399999976</v>
      </c>
      <c r="AN113" s="145">
        <f>VLOOKUP(AA113,'FY 2006 TABLE 15'!$A$11:$M$148,11,FALSE)-AF113</f>
        <v>147.22799999999995</v>
      </c>
      <c r="AO113" s="145">
        <f>VLOOKUP(AA113,'FY 2006 TABLE 15'!$A$11:$M$148,4,FALSE)-AG113</f>
        <v>11919595.079999939</v>
      </c>
      <c r="AP113" s="145">
        <f>VLOOKUP(AA113,'FY 2006 TABLE 15'!$A$11:$M$148,5,FALSE)-AH113</f>
        <v>454.1471999999999</v>
      </c>
      <c r="AQ113" s="145">
        <f>VLOOKUP(AA113,'FY 2006 TABLE 15'!$A$11:$M$148,12,FALSE)-AI113</f>
        <v>16589631.539999962</v>
      </c>
      <c r="AR113" s="146">
        <f>VLOOKUP(AA113,'FY 2006 TABLE 15'!$A$11:$M$148,13,FALSE)-AJ113</f>
        <v>760.0758999999998</v>
      </c>
    </row>
    <row r="114" spans="1:44" s="29" customFormat="1" ht="15">
      <c r="A114" s="47"/>
      <c r="B114" s="47"/>
      <c r="C114" s="47"/>
      <c r="D114" s="47"/>
      <c r="E114" s="47"/>
      <c r="F114" s="47"/>
      <c r="G114" s="47"/>
      <c r="H114" s="47"/>
      <c r="I114" s="137"/>
      <c r="J114" s="140"/>
      <c r="K114" s="47"/>
      <c r="L114" s="47"/>
      <c r="M114" s="47"/>
      <c r="N114" s="47"/>
      <c r="O114" s="47"/>
      <c r="P114" s="47"/>
      <c r="Q114" s="47"/>
      <c r="R114" s="47"/>
      <c r="S114" s="47"/>
      <c r="T114" s="47"/>
      <c r="U114" s="47"/>
      <c r="V114" s="47"/>
      <c r="W114" s="47"/>
      <c r="X114" s="47"/>
      <c r="Y114" s="47"/>
      <c r="Z114" s="47"/>
      <c r="AA114" s="97">
        <v>118</v>
      </c>
      <c r="AB114" s="98" t="s">
        <v>409</v>
      </c>
      <c r="AC114" s="99">
        <v>142523954.42</v>
      </c>
      <c r="AD114" s="99">
        <v>4230.0736</v>
      </c>
      <c r="AE114" s="99">
        <v>35861849.56000001</v>
      </c>
      <c r="AF114" s="99">
        <v>1064.3703</v>
      </c>
      <c r="AG114" s="99">
        <v>95178369.37999994</v>
      </c>
      <c r="AH114" s="99">
        <v>2824.869</v>
      </c>
      <c r="AI114" s="99">
        <v>305784352.43999994</v>
      </c>
      <c r="AJ114" s="99">
        <v>9075.5994</v>
      </c>
      <c r="AK114" s="145">
        <f>VLOOKUP(AA114,'FY 2006 TABLE 15'!$A$11:$M$148,6,FALSE)-AC114</f>
        <v>2542470.130000025</v>
      </c>
      <c r="AL114" s="145">
        <f>VLOOKUP(AA114,'FY 2006 TABLE 15'!$A$11:$M$148,7,FALSE)-AD114</f>
        <v>101.92640000000029</v>
      </c>
      <c r="AM114" s="145">
        <f>VLOOKUP(AA114,'FY 2006 TABLE 15'!$A$11:$M$148,10,FALSE)-AE114</f>
        <v>8272251.029999979</v>
      </c>
      <c r="AN114" s="145">
        <f>VLOOKUP(AA114,'FY 2006 TABLE 15'!$A$11:$M$148,11,FALSE)-AF114</f>
        <v>253.62969999999996</v>
      </c>
      <c r="AO114" s="145">
        <f>VLOOKUP(AA114,'FY 2006 TABLE 15'!$A$11:$M$148,4,FALSE)-AG114</f>
        <v>-111931.86999994516</v>
      </c>
      <c r="AP114" s="145">
        <f>VLOOKUP(AA114,'FY 2006 TABLE 15'!$A$11:$M$148,5,FALSE)-AH114</f>
        <v>14.130999999999858</v>
      </c>
      <c r="AQ114" s="145">
        <f>VLOOKUP(AA114,'FY 2006 TABLE 15'!$A$11:$M$148,12,FALSE)-AI114</f>
        <v>10721187.560000062</v>
      </c>
      <c r="AR114" s="146">
        <f>VLOOKUP(AA114,'FY 2006 TABLE 15'!$A$11:$M$148,13,FALSE)-AJ114</f>
        <v>375.40060000000085</v>
      </c>
    </row>
    <row r="115" spans="1:44" s="29" customFormat="1" ht="15">
      <c r="A115" s="47"/>
      <c r="B115" s="47"/>
      <c r="C115" s="47"/>
      <c r="D115" s="47"/>
      <c r="E115" s="47"/>
      <c r="F115" s="47"/>
      <c r="G115" s="47"/>
      <c r="H115" s="47"/>
      <c r="I115" s="137"/>
      <c r="J115" s="140"/>
      <c r="K115" s="47"/>
      <c r="L115" s="47"/>
      <c r="M115" s="47"/>
      <c r="N115" s="47"/>
      <c r="O115" s="47"/>
      <c r="P115" s="47"/>
      <c r="Q115" s="47"/>
      <c r="R115" s="47"/>
      <c r="S115" s="47"/>
      <c r="T115" s="47"/>
      <c r="U115" s="47"/>
      <c r="V115" s="47"/>
      <c r="W115" s="47"/>
      <c r="X115" s="47"/>
      <c r="Y115" s="47"/>
      <c r="Z115" s="47"/>
      <c r="AA115" s="97">
        <v>119</v>
      </c>
      <c r="AB115" s="98" t="s">
        <v>410</v>
      </c>
      <c r="AC115" s="99">
        <v>2968972.59</v>
      </c>
      <c r="AD115" s="99">
        <v>4130.3422</v>
      </c>
      <c r="AE115" s="99">
        <v>908041.91</v>
      </c>
      <c r="AF115" s="99">
        <v>1263.2396</v>
      </c>
      <c r="AG115" s="99">
        <v>1314987.67</v>
      </c>
      <c r="AH115" s="99">
        <v>1829.3699</v>
      </c>
      <c r="AI115" s="99">
        <v>5779119.489999999</v>
      </c>
      <c r="AJ115" s="99">
        <v>8039.7311</v>
      </c>
      <c r="AK115" s="145">
        <f>VLOOKUP(AA115,'FY 2006 TABLE 15'!$A$11:$M$148,6,FALSE)-AC115</f>
        <v>244114.24000000022</v>
      </c>
      <c r="AL115" s="145">
        <f>VLOOKUP(AA115,'FY 2006 TABLE 15'!$A$11:$M$148,7,FALSE)-AD115</f>
        <v>368.65779999999995</v>
      </c>
      <c r="AM115" s="145">
        <f>VLOOKUP(AA115,'FY 2006 TABLE 15'!$A$11:$M$148,10,FALSE)-AE115</f>
        <v>-26115.52000000002</v>
      </c>
      <c r="AN115" s="145">
        <f>VLOOKUP(AA115,'FY 2006 TABLE 15'!$A$11:$M$148,11,FALSE)-AF115</f>
        <v>-28.23960000000011</v>
      </c>
      <c r="AO115" s="145">
        <f>VLOOKUP(AA115,'FY 2006 TABLE 15'!$A$11:$M$148,4,FALSE)-AG115</f>
        <v>521861.3300000001</v>
      </c>
      <c r="AP115" s="145">
        <f>VLOOKUP(AA115,'FY 2006 TABLE 15'!$A$11:$M$148,5,FALSE)-AH115</f>
        <v>742.6301000000001</v>
      </c>
      <c r="AQ115" s="145">
        <f>VLOOKUP(AA115,'FY 2006 TABLE 15'!$A$11:$M$148,12,FALSE)-AI115</f>
        <v>782616.5700000003</v>
      </c>
      <c r="AR115" s="146">
        <f>VLOOKUP(AA115,'FY 2006 TABLE 15'!$A$11:$M$148,13,FALSE)-AJ115</f>
        <v>1148.2689</v>
      </c>
    </row>
    <row r="116" spans="1:44" s="29" customFormat="1" ht="15">
      <c r="A116" s="47"/>
      <c r="B116" s="47"/>
      <c r="C116" s="47"/>
      <c r="D116" s="47"/>
      <c r="E116" s="47"/>
      <c r="F116" s="47"/>
      <c r="G116" s="47"/>
      <c r="H116" s="47"/>
      <c r="I116" s="137"/>
      <c r="J116" s="140"/>
      <c r="K116" s="47"/>
      <c r="L116" s="47"/>
      <c r="M116" s="47"/>
      <c r="N116" s="47"/>
      <c r="O116" s="47"/>
      <c r="P116" s="47"/>
      <c r="Q116" s="47"/>
      <c r="R116" s="47"/>
      <c r="S116" s="47"/>
      <c r="T116" s="47"/>
      <c r="U116" s="47"/>
      <c r="V116" s="47"/>
      <c r="W116" s="47"/>
      <c r="X116" s="47"/>
      <c r="Y116" s="47"/>
      <c r="Z116" s="47"/>
      <c r="AA116" s="97">
        <v>120</v>
      </c>
      <c r="AB116" s="98" t="s">
        <v>411</v>
      </c>
      <c r="AC116" s="99">
        <v>26735959.959999993</v>
      </c>
      <c r="AD116" s="99">
        <v>5306.249</v>
      </c>
      <c r="AE116" s="99">
        <v>6401704.660000002</v>
      </c>
      <c r="AF116" s="99">
        <v>1270.5375</v>
      </c>
      <c r="AG116" s="99">
        <v>7819401.179999994</v>
      </c>
      <c r="AH116" s="99">
        <v>1551.9057</v>
      </c>
      <c r="AI116" s="99">
        <v>44881809.83999999</v>
      </c>
      <c r="AJ116" s="99">
        <v>8907.6307</v>
      </c>
      <c r="AK116" s="145">
        <f>VLOOKUP(AA116,'FY 2006 TABLE 15'!$A$11:$M$148,6,FALSE)-AC116</f>
        <v>363445.72000000626</v>
      </c>
      <c r="AL116" s="145">
        <f>VLOOKUP(AA116,'FY 2006 TABLE 15'!$A$11:$M$148,7,FALSE)-AD116</f>
        <v>239.7510000000002</v>
      </c>
      <c r="AM116" s="145">
        <f>VLOOKUP(AA116,'FY 2006 TABLE 15'!$A$11:$M$148,10,FALSE)-AE116</f>
        <v>902443.509999997</v>
      </c>
      <c r="AN116" s="145">
        <f>VLOOKUP(AA116,'FY 2006 TABLE 15'!$A$11:$M$148,11,FALSE)-AF116</f>
        <v>224.4625000000001</v>
      </c>
      <c r="AO116" s="145">
        <f>VLOOKUP(AA116,'FY 2006 TABLE 15'!$A$11:$M$148,4,FALSE)-AG116</f>
        <v>2279104.80000001</v>
      </c>
      <c r="AP116" s="145">
        <f>VLOOKUP(AA116,'FY 2006 TABLE 15'!$A$11:$M$148,5,FALSE)-AH116</f>
        <v>515.0943</v>
      </c>
      <c r="AQ116" s="145">
        <f>VLOOKUP(AA116,'FY 2006 TABLE 15'!$A$11:$M$148,12,FALSE)-AI116</f>
        <v>3706553.530000016</v>
      </c>
      <c r="AR116" s="146">
        <f>VLOOKUP(AA116,'FY 2006 TABLE 15'!$A$11:$M$148,13,FALSE)-AJ116</f>
        <v>1036.3693000000003</v>
      </c>
    </row>
    <row r="117" spans="1:44" s="29" customFormat="1" ht="15">
      <c r="A117" s="47"/>
      <c r="B117" s="47"/>
      <c r="C117" s="47"/>
      <c r="D117" s="47"/>
      <c r="E117" s="47"/>
      <c r="F117" s="47"/>
      <c r="G117" s="47"/>
      <c r="H117" s="47"/>
      <c r="I117" s="137"/>
      <c r="J117" s="140"/>
      <c r="K117" s="47"/>
      <c r="L117" s="47"/>
      <c r="M117" s="47"/>
      <c r="N117" s="47"/>
      <c r="O117" s="47"/>
      <c r="P117" s="47"/>
      <c r="Q117" s="47"/>
      <c r="R117" s="47"/>
      <c r="S117" s="47"/>
      <c r="T117" s="47"/>
      <c r="U117" s="47"/>
      <c r="V117" s="47"/>
      <c r="W117" s="47"/>
      <c r="X117" s="47"/>
      <c r="Y117" s="47"/>
      <c r="Z117" s="47"/>
      <c r="AA117" s="97">
        <v>121</v>
      </c>
      <c r="AB117" s="98" t="s">
        <v>412</v>
      </c>
      <c r="AC117" s="99">
        <v>72078138.96000001</v>
      </c>
      <c r="AD117" s="99">
        <v>4735.8543</v>
      </c>
      <c r="AE117" s="99">
        <v>15586683.049999997</v>
      </c>
      <c r="AF117" s="99">
        <v>1024.1144</v>
      </c>
      <c r="AG117" s="99">
        <v>32881851.05000007</v>
      </c>
      <c r="AH117" s="99">
        <v>2160.4838</v>
      </c>
      <c r="AI117" s="99">
        <v>133082701.90000008</v>
      </c>
      <c r="AJ117" s="99">
        <v>8744.1253</v>
      </c>
      <c r="AK117" s="145">
        <f>VLOOKUP(AA117,'FY 2006 TABLE 15'!$A$11:$M$148,6,FALSE)-AC117</f>
        <v>2677776.4899999797</v>
      </c>
      <c r="AL117" s="145">
        <f>VLOOKUP(AA117,'FY 2006 TABLE 15'!$A$11:$M$148,7,FALSE)-AD117</f>
        <v>197.14570000000003</v>
      </c>
      <c r="AM117" s="145">
        <f>VLOOKUP(AA117,'FY 2006 TABLE 15'!$A$11:$M$148,10,FALSE)-AE117</f>
        <v>-4683943.549999999</v>
      </c>
      <c r="AN117" s="145">
        <f>VLOOKUP(AA117,'FY 2006 TABLE 15'!$A$11:$M$148,11,FALSE)-AF117</f>
        <v>-304.11439999999993</v>
      </c>
      <c r="AO117" s="145">
        <f>VLOOKUP(AA117,'FY 2006 TABLE 15'!$A$11:$M$148,4,FALSE)-AG117</f>
        <v>6589635.869999945</v>
      </c>
      <c r="AP117" s="145">
        <f>VLOOKUP(AA117,'FY 2006 TABLE 15'!$A$11:$M$148,5,FALSE)-AH117</f>
        <v>444.5162</v>
      </c>
      <c r="AQ117" s="145">
        <f>VLOOKUP(AA117,'FY 2006 TABLE 15'!$A$11:$M$148,12,FALSE)-AI117</f>
        <v>4604762.2499999255</v>
      </c>
      <c r="AR117" s="146">
        <f>VLOOKUP(AA117,'FY 2006 TABLE 15'!$A$11:$M$148,13,FALSE)-AJ117</f>
        <v>341.8747000000003</v>
      </c>
    </row>
    <row r="118" spans="1:44" s="29" customFormat="1" ht="15">
      <c r="A118" s="47"/>
      <c r="B118" s="47"/>
      <c r="C118" s="47"/>
      <c r="D118" s="47"/>
      <c r="E118" s="47"/>
      <c r="F118" s="47"/>
      <c r="G118" s="47"/>
      <c r="H118" s="47"/>
      <c r="I118" s="137"/>
      <c r="J118" s="140"/>
      <c r="K118" s="47"/>
      <c r="L118" s="47"/>
      <c r="M118" s="47"/>
      <c r="N118" s="47"/>
      <c r="O118" s="47"/>
      <c r="P118" s="47"/>
      <c r="Q118" s="47"/>
      <c r="R118" s="47"/>
      <c r="S118" s="47"/>
      <c r="T118" s="47"/>
      <c r="U118" s="47"/>
      <c r="V118" s="47"/>
      <c r="W118" s="47"/>
      <c r="X118" s="47"/>
      <c r="Y118" s="47"/>
      <c r="Z118" s="47"/>
      <c r="AA118" s="97">
        <v>122</v>
      </c>
      <c r="AB118" s="98" t="s">
        <v>413</v>
      </c>
      <c r="AC118" s="99">
        <v>6084466.409999999</v>
      </c>
      <c r="AD118" s="99">
        <v>3981.5377</v>
      </c>
      <c r="AE118" s="99">
        <v>771987.47</v>
      </c>
      <c r="AF118" s="99">
        <v>505.1712</v>
      </c>
      <c r="AG118" s="99">
        <v>4517219.020000006</v>
      </c>
      <c r="AH118" s="99">
        <v>2955.9663</v>
      </c>
      <c r="AI118" s="99">
        <v>12490374.190000005</v>
      </c>
      <c r="AJ118" s="99">
        <v>8173.4193</v>
      </c>
      <c r="AK118" s="145">
        <f>VLOOKUP(AA118,'FY 2006 TABLE 15'!$A$11:$M$148,6,FALSE)-AC118</f>
        <v>156760.29000000097</v>
      </c>
      <c r="AL118" s="145">
        <f>VLOOKUP(AA118,'FY 2006 TABLE 15'!$A$11:$M$148,7,FALSE)-AD118</f>
        <v>103.46230000000014</v>
      </c>
      <c r="AM118" s="145">
        <f>VLOOKUP(AA118,'FY 2006 TABLE 15'!$A$11:$M$148,10,FALSE)-AE118</f>
        <v>86834.56000000006</v>
      </c>
      <c r="AN118" s="145">
        <f>VLOOKUP(AA118,'FY 2006 TABLE 15'!$A$11:$M$148,11,FALSE)-AF118</f>
        <v>56.8288</v>
      </c>
      <c r="AO118" s="145">
        <f>VLOOKUP(AA118,'FY 2006 TABLE 15'!$A$11:$M$148,4,FALSE)-AG118</f>
        <v>262340.9899999937</v>
      </c>
      <c r="AP118" s="145">
        <f>VLOOKUP(AA118,'FY 2006 TABLE 15'!$A$11:$M$148,5,FALSE)-AH118</f>
        <v>172.03369999999995</v>
      </c>
      <c r="AQ118" s="145">
        <f>VLOOKUP(AA118,'FY 2006 TABLE 15'!$A$11:$M$148,12,FALSE)-AI118</f>
        <v>555941.5899999943</v>
      </c>
      <c r="AR118" s="146">
        <f>VLOOKUP(AA118,'FY 2006 TABLE 15'!$A$11:$M$148,13,FALSE)-AJ118</f>
        <v>365.58070000000043</v>
      </c>
    </row>
    <row r="119" spans="1:44" s="29" customFormat="1" ht="15">
      <c r="A119" s="47"/>
      <c r="B119" s="47"/>
      <c r="C119" s="47"/>
      <c r="D119" s="47"/>
      <c r="E119" s="47"/>
      <c r="F119" s="47"/>
      <c r="G119" s="47"/>
      <c r="H119" s="47"/>
      <c r="I119" s="137"/>
      <c r="J119" s="140"/>
      <c r="K119" s="47"/>
      <c r="L119" s="47"/>
      <c r="M119" s="47"/>
      <c r="N119" s="47"/>
      <c r="O119" s="47"/>
      <c r="P119" s="47"/>
      <c r="Q119" s="47"/>
      <c r="R119" s="47"/>
      <c r="S119" s="47"/>
      <c r="T119" s="47"/>
      <c r="U119" s="47"/>
      <c r="V119" s="47"/>
      <c r="W119" s="47"/>
      <c r="X119" s="47"/>
      <c r="Y119" s="47"/>
      <c r="Z119" s="47"/>
      <c r="AA119" s="97">
        <v>123</v>
      </c>
      <c r="AB119" s="98" t="s">
        <v>414</v>
      </c>
      <c r="AC119" s="99">
        <v>86448634.71000002</v>
      </c>
      <c r="AD119" s="99">
        <v>3696.8823</v>
      </c>
      <c r="AE119" s="99">
        <v>33064331.769999996</v>
      </c>
      <c r="AF119" s="99">
        <v>1413.9604</v>
      </c>
      <c r="AG119" s="99">
        <v>141363248.2799996</v>
      </c>
      <c r="AH119" s="99">
        <v>6045.2463</v>
      </c>
      <c r="AI119" s="99">
        <v>285307087.72999966</v>
      </c>
      <c r="AJ119" s="99">
        <v>12200.8488</v>
      </c>
      <c r="AK119" s="145">
        <f>VLOOKUP(AA119,'FY 2006 TABLE 15'!$A$11:$M$148,6,FALSE)-AC119</f>
        <v>118588.17999997735</v>
      </c>
      <c r="AL119" s="145">
        <f>VLOOKUP(AA119,'FY 2006 TABLE 15'!$A$11:$M$148,7,FALSE)-AD119</f>
        <v>26.117699999999786</v>
      </c>
      <c r="AM119" s="145">
        <f>VLOOKUP(AA119,'FY 2006 TABLE 15'!$A$11:$M$148,10,FALSE)-AE119</f>
        <v>906360.2300000042</v>
      </c>
      <c r="AN119" s="145">
        <f>VLOOKUP(AA119,'FY 2006 TABLE 15'!$A$11:$M$148,11,FALSE)-AF119</f>
        <v>47.039600000000064</v>
      </c>
      <c r="AO119" s="145">
        <f>VLOOKUP(AA119,'FY 2006 TABLE 15'!$A$11:$M$148,4,FALSE)-AG119</f>
        <v>-3823706.9499996305</v>
      </c>
      <c r="AP119" s="145">
        <f>VLOOKUP(AA119,'FY 2006 TABLE 15'!$A$11:$M$148,5,FALSE)-AH119</f>
        <v>-130.2462999999998</v>
      </c>
      <c r="AQ119" s="145">
        <f>VLOOKUP(AA119,'FY 2006 TABLE 15'!$A$11:$M$148,12,FALSE)-AI119</f>
        <v>-1207586.0299996734</v>
      </c>
      <c r="AR119" s="146">
        <f>VLOOKUP(AA119,'FY 2006 TABLE 15'!$A$11:$M$148,13,FALSE)-AJ119</f>
        <v>18.151200000000244</v>
      </c>
    </row>
    <row r="120" spans="1:44" s="29" customFormat="1" ht="15">
      <c r="A120" s="47"/>
      <c r="B120" s="47"/>
      <c r="C120" s="47"/>
      <c r="D120" s="47"/>
      <c r="E120" s="47"/>
      <c r="F120" s="47"/>
      <c r="G120" s="47"/>
      <c r="H120" s="47"/>
      <c r="I120" s="137"/>
      <c r="J120" s="140"/>
      <c r="K120" s="47"/>
      <c r="L120" s="47"/>
      <c r="M120" s="47"/>
      <c r="N120" s="47"/>
      <c r="O120" s="47"/>
      <c r="P120" s="47"/>
      <c r="Q120" s="47"/>
      <c r="R120" s="47"/>
      <c r="S120" s="47"/>
      <c r="T120" s="47"/>
      <c r="U120" s="47"/>
      <c r="V120" s="47"/>
      <c r="W120" s="47"/>
      <c r="X120" s="47"/>
      <c r="Y120" s="47"/>
      <c r="Z120" s="47"/>
      <c r="AA120" s="97">
        <v>124</v>
      </c>
      <c r="AB120" s="98" t="s">
        <v>415</v>
      </c>
      <c r="AC120" s="99">
        <v>49803998.25999999</v>
      </c>
      <c r="AD120" s="99">
        <v>3917.0315</v>
      </c>
      <c r="AE120" s="99">
        <v>14171678.05</v>
      </c>
      <c r="AF120" s="99">
        <v>1114.5874</v>
      </c>
      <c r="AG120" s="99">
        <v>48034081.96000022</v>
      </c>
      <c r="AH120" s="99">
        <v>3777.8295</v>
      </c>
      <c r="AI120" s="99">
        <v>123200990.6300002</v>
      </c>
      <c r="AJ120" s="99">
        <v>9689.627</v>
      </c>
      <c r="AK120" s="145">
        <f>VLOOKUP(AA120,'FY 2006 TABLE 15'!$A$11:$M$148,6,FALSE)-AC120</f>
        <v>448147.1500000134</v>
      </c>
      <c r="AL120" s="145">
        <f>VLOOKUP(AA120,'FY 2006 TABLE 15'!$A$11:$M$148,7,FALSE)-AD120</f>
        <v>74.96849999999995</v>
      </c>
      <c r="AM120" s="145">
        <f>VLOOKUP(AA120,'FY 2006 TABLE 15'!$A$11:$M$148,10,FALSE)-AE120</f>
        <v>997677.1699999981</v>
      </c>
      <c r="AN120" s="145">
        <f>VLOOKUP(AA120,'FY 2006 TABLE 15'!$A$11:$M$148,11,FALSE)-AF120</f>
        <v>90.41260000000011</v>
      </c>
      <c r="AO120" s="145">
        <f>VLOOKUP(AA120,'FY 2006 TABLE 15'!$A$11:$M$148,4,FALSE)-AG120</f>
        <v>-633820.2100002319</v>
      </c>
      <c r="AP120" s="145">
        <f>VLOOKUP(AA120,'FY 2006 TABLE 15'!$A$11:$M$148,5,FALSE)-AH120</f>
        <v>-12.829499999999825</v>
      </c>
      <c r="AQ120" s="145">
        <f>VLOOKUP(AA120,'FY 2006 TABLE 15'!$A$11:$M$148,12,FALSE)-AI120</f>
        <v>1467359.3499997854</v>
      </c>
      <c r="AR120" s="146">
        <f>VLOOKUP(AA120,'FY 2006 TABLE 15'!$A$11:$M$148,13,FALSE)-AJ120</f>
        <v>213.3729999999996</v>
      </c>
    </row>
    <row r="121" spans="1:44" s="29" customFormat="1" ht="15">
      <c r="A121" s="47"/>
      <c r="B121" s="47"/>
      <c r="C121" s="47"/>
      <c r="D121" s="47"/>
      <c r="E121" s="47"/>
      <c r="F121" s="47"/>
      <c r="G121" s="47"/>
      <c r="H121" s="47"/>
      <c r="I121" s="137"/>
      <c r="J121" s="140"/>
      <c r="K121" s="47"/>
      <c r="L121" s="47"/>
      <c r="M121" s="47"/>
      <c r="N121" s="47"/>
      <c r="O121" s="47"/>
      <c r="P121" s="47"/>
      <c r="Q121" s="47"/>
      <c r="R121" s="47"/>
      <c r="S121" s="47"/>
      <c r="T121" s="47"/>
      <c r="U121" s="47"/>
      <c r="V121" s="47"/>
      <c r="W121" s="47"/>
      <c r="X121" s="47"/>
      <c r="Y121" s="47"/>
      <c r="Z121" s="47"/>
      <c r="AA121" s="97">
        <v>126</v>
      </c>
      <c r="AB121" s="98" t="s">
        <v>416</v>
      </c>
      <c r="AC121" s="99">
        <v>8670760.329999998</v>
      </c>
      <c r="AD121" s="99">
        <v>3292.7605</v>
      </c>
      <c r="AE121" s="99">
        <v>2118897.12</v>
      </c>
      <c r="AF121" s="99">
        <v>804.6608</v>
      </c>
      <c r="AG121" s="99">
        <v>10467189.100000009</v>
      </c>
      <c r="AH121" s="99">
        <v>3974.9624</v>
      </c>
      <c r="AI121" s="99">
        <v>24015674.01000001</v>
      </c>
      <c r="AJ121" s="99">
        <v>9120.0609</v>
      </c>
      <c r="AK121" s="145">
        <f>VLOOKUP(AA121,'FY 2006 TABLE 15'!$A$11:$M$148,6,FALSE)-AC121</f>
        <v>617415.2600000016</v>
      </c>
      <c r="AL121" s="145">
        <f>VLOOKUP(AA121,'FY 2006 TABLE 15'!$A$11:$M$148,7,FALSE)-AD121</f>
        <v>204.23950000000013</v>
      </c>
      <c r="AM121" s="145">
        <f>VLOOKUP(AA121,'FY 2006 TABLE 15'!$A$11:$M$148,10,FALSE)-AE121</f>
        <v>13519.169999999925</v>
      </c>
      <c r="AN121" s="145">
        <f>VLOOKUP(AA121,'FY 2006 TABLE 15'!$A$11:$M$148,11,FALSE)-AF121</f>
        <v>-1.6607999999999947</v>
      </c>
      <c r="AO121" s="145">
        <f>VLOOKUP(AA121,'FY 2006 TABLE 15'!$A$11:$M$148,4,FALSE)-AG121</f>
        <v>-354450.2400000058</v>
      </c>
      <c r="AP121" s="145">
        <f>VLOOKUP(AA121,'FY 2006 TABLE 15'!$A$11:$M$148,5,FALSE)-AH121</f>
        <v>-167.9623999999999</v>
      </c>
      <c r="AQ121" s="145">
        <f>VLOOKUP(AA121,'FY 2006 TABLE 15'!$A$11:$M$148,12,FALSE)-AI121</f>
        <v>775600.109999992</v>
      </c>
      <c r="AR121" s="146">
        <f>VLOOKUP(AA121,'FY 2006 TABLE 15'!$A$11:$M$148,13,FALSE)-AJ121</f>
        <v>212.9390999999996</v>
      </c>
    </row>
    <row r="122" spans="1:44" s="29" customFormat="1" ht="15">
      <c r="A122" s="47"/>
      <c r="B122" s="47"/>
      <c r="C122" s="47"/>
      <c r="D122" s="47"/>
      <c r="E122" s="47"/>
      <c r="F122" s="47"/>
      <c r="G122" s="47"/>
      <c r="H122" s="47"/>
      <c r="I122" s="137"/>
      <c r="J122" s="140"/>
      <c r="K122" s="47"/>
      <c r="L122" s="47"/>
      <c r="M122" s="47"/>
      <c r="N122" s="47"/>
      <c r="O122" s="47"/>
      <c r="P122" s="47"/>
      <c r="Q122" s="47"/>
      <c r="R122" s="47"/>
      <c r="S122" s="47"/>
      <c r="T122" s="47"/>
      <c r="U122" s="47"/>
      <c r="V122" s="47"/>
      <c r="W122" s="47"/>
      <c r="X122" s="47"/>
      <c r="Y122" s="47"/>
      <c r="Z122" s="47"/>
      <c r="AA122" s="97">
        <v>127</v>
      </c>
      <c r="AB122" s="98" t="s">
        <v>417</v>
      </c>
      <c r="AC122" s="99">
        <v>49744662.53</v>
      </c>
      <c r="AD122" s="99">
        <v>3731.6147</v>
      </c>
      <c r="AE122" s="99">
        <v>10090350.700000003</v>
      </c>
      <c r="AF122" s="99">
        <v>756.9315</v>
      </c>
      <c r="AG122" s="99">
        <v>35761533.29000006</v>
      </c>
      <c r="AH122" s="99">
        <v>2682.6649</v>
      </c>
      <c r="AI122" s="99">
        <v>107157281.34000006</v>
      </c>
      <c r="AJ122" s="99">
        <v>8038.444</v>
      </c>
      <c r="AK122" s="145">
        <f>VLOOKUP(AA122,'FY 2006 TABLE 15'!$A$11:$M$148,6,FALSE)-AC122</f>
        <v>1643849.0799999982</v>
      </c>
      <c r="AL122" s="145">
        <f>VLOOKUP(AA122,'FY 2006 TABLE 15'!$A$11:$M$148,7,FALSE)-AD122</f>
        <v>80.38529999999992</v>
      </c>
      <c r="AM122" s="145">
        <f>VLOOKUP(AA122,'FY 2006 TABLE 15'!$A$11:$M$148,10,FALSE)-AE122</f>
        <v>579696.549999997</v>
      </c>
      <c r="AN122" s="145">
        <f>VLOOKUP(AA122,'FY 2006 TABLE 15'!$A$11:$M$148,11,FALSE)-AF122</f>
        <v>35.06849999999997</v>
      </c>
      <c r="AO122" s="145">
        <f>VLOOKUP(AA122,'FY 2006 TABLE 15'!$A$11:$M$148,4,FALSE)-AG122</f>
        <v>5091530.639999934</v>
      </c>
      <c r="AP122" s="145">
        <f>VLOOKUP(AA122,'FY 2006 TABLE 15'!$A$11:$M$148,5,FALSE)-AH122</f>
        <v>348.3350999999998</v>
      </c>
      <c r="AQ122" s="145">
        <f>VLOOKUP(AA122,'FY 2006 TABLE 15'!$A$11:$M$148,12,FALSE)-AI122</f>
        <v>8973240.929999933</v>
      </c>
      <c r="AR122" s="146">
        <f>VLOOKUP(AA122,'FY 2006 TABLE 15'!$A$11:$M$148,13,FALSE)-AJ122</f>
        <v>577.5559999999996</v>
      </c>
    </row>
    <row r="123" spans="1:44" ht="15">
      <c r="A123" s="47"/>
      <c r="B123" s="47"/>
      <c r="C123" s="47"/>
      <c r="D123" s="47"/>
      <c r="E123" s="47"/>
      <c r="F123" s="47"/>
      <c r="G123" s="47"/>
      <c r="H123" s="47"/>
      <c r="I123" s="136"/>
      <c r="J123" s="69"/>
      <c r="K123" s="46"/>
      <c r="L123" s="46"/>
      <c r="M123" s="46"/>
      <c r="N123" s="46"/>
      <c r="O123" s="46"/>
      <c r="P123" s="46"/>
      <c r="Q123" s="46"/>
      <c r="R123" s="46"/>
      <c r="S123" s="46"/>
      <c r="T123" s="46"/>
      <c r="U123" s="46"/>
      <c r="V123" s="46"/>
      <c r="W123" s="46"/>
      <c r="X123" s="46"/>
      <c r="Y123" s="46"/>
      <c r="Z123" s="46"/>
      <c r="AA123" s="97">
        <v>128</v>
      </c>
      <c r="AB123" s="98" t="s">
        <v>418</v>
      </c>
      <c r="AC123" s="99">
        <v>247384614.45000002</v>
      </c>
      <c r="AD123" s="99">
        <v>3332.6842</v>
      </c>
      <c r="AE123" s="99">
        <v>58256932.730000004</v>
      </c>
      <c r="AF123" s="99">
        <v>784.8182</v>
      </c>
      <c r="AG123" s="99">
        <v>270318729.35999984</v>
      </c>
      <c r="AH123" s="99">
        <v>3641.645</v>
      </c>
      <c r="AI123" s="99">
        <v>640821835.4899999</v>
      </c>
      <c r="AJ123" s="99">
        <v>8632.9411</v>
      </c>
      <c r="AK123" s="145">
        <f>VLOOKUP(AA123,'FY 2006 TABLE 15'!$A$11:$M$148,6,FALSE)-AC123</f>
        <v>4405257.199999958</v>
      </c>
      <c r="AL123" s="145">
        <f>VLOOKUP(AA123,'FY 2006 TABLE 15'!$A$11:$M$148,7,FALSE)-AD123</f>
        <v>113.31579999999985</v>
      </c>
      <c r="AM123" s="145">
        <f>VLOOKUP(AA123,'FY 2006 TABLE 15'!$A$11:$M$148,10,FALSE)-AE123</f>
        <v>-651587.8800000027</v>
      </c>
      <c r="AN123" s="145">
        <f>VLOOKUP(AA123,'FY 2006 TABLE 15'!$A$11:$M$148,11,FALSE)-AF123</f>
        <v>3.181799999999953</v>
      </c>
      <c r="AO123" s="145">
        <f>VLOOKUP(AA123,'FY 2006 TABLE 15'!$A$11:$M$148,4,FALSE)-AG123</f>
        <v>16087141.910000145</v>
      </c>
      <c r="AP123" s="145">
        <f>VLOOKUP(AA123,'FY 2006 TABLE 15'!$A$11:$M$148,5,FALSE)-AH123</f>
        <v>277.355</v>
      </c>
      <c r="AQ123" s="145">
        <f>VLOOKUP(AA123,'FY 2006 TABLE 15'!$A$11:$M$148,12,FALSE)-AI123</f>
        <v>25113491.150000095</v>
      </c>
      <c r="AR123" s="146">
        <f>VLOOKUP(AA123,'FY 2006 TABLE 15'!$A$11:$M$148,13,FALSE)-AJ123</f>
        <v>480.0589</v>
      </c>
    </row>
    <row r="124" spans="1:44" ht="15">
      <c r="A124" s="47"/>
      <c r="B124" s="47"/>
      <c r="C124" s="47"/>
      <c r="D124" s="47"/>
      <c r="E124" s="47"/>
      <c r="F124" s="47"/>
      <c r="G124" s="47"/>
      <c r="H124" s="47"/>
      <c r="I124" s="136"/>
      <c r="J124" s="69"/>
      <c r="K124" s="46"/>
      <c r="L124" s="46"/>
      <c r="M124" s="46"/>
      <c r="N124" s="46"/>
      <c r="O124" s="46"/>
      <c r="P124" s="46"/>
      <c r="Q124" s="46"/>
      <c r="R124" s="46"/>
      <c r="S124" s="46"/>
      <c r="T124" s="46"/>
      <c r="U124" s="46"/>
      <c r="V124" s="46"/>
      <c r="W124" s="46"/>
      <c r="X124" s="46"/>
      <c r="Y124" s="46"/>
      <c r="Z124" s="46"/>
      <c r="AA124" s="97">
        <v>130</v>
      </c>
      <c r="AB124" s="98" t="s">
        <v>419</v>
      </c>
      <c r="AC124" s="99">
        <v>10869281.28</v>
      </c>
      <c r="AD124" s="99">
        <v>3698.003</v>
      </c>
      <c r="AE124" s="99">
        <v>2318801.58</v>
      </c>
      <c r="AF124" s="99">
        <v>788.9146</v>
      </c>
      <c r="AG124" s="99">
        <v>10214531.699999994</v>
      </c>
      <c r="AH124" s="99">
        <v>3475.2407</v>
      </c>
      <c r="AI124" s="99">
        <v>25908433.999999993</v>
      </c>
      <c r="AJ124" s="99">
        <v>8814.7011</v>
      </c>
      <c r="AK124" s="145">
        <f>VLOOKUP(AA124,'FY 2006 TABLE 15'!$A$11:$M$148,6,FALSE)-AC124</f>
        <v>-129104.38999999873</v>
      </c>
      <c r="AL124" s="145">
        <f>VLOOKUP(AA124,'FY 2006 TABLE 15'!$A$11:$M$148,7,FALSE)-AD124</f>
        <v>-87.00300000000016</v>
      </c>
      <c r="AM124" s="145">
        <f>VLOOKUP(AA124,'FY 2006 TABLE 15'!$A$11:$M$148,10,FALSE)-AE124</f>
        <v>262044.23999999976</v>
      </c>
      <c r="AN124" s="145">
        <f>VLOOKUP(AA124,'FY 2006 TABLE 15'!$A$11:$M$148,11,FALSE)-AF124</f>
        <v>79.08540000000005</v>
      </c>
      <c r="AO124" s="145">
        <f>VLOOKUP(AA124,'FY 2006 TABLE 15'!$A$11:$M$148,4,FALSE)-AG124</f>
        <v>434185.13000000827</v>
      </c>
      <c r="AP124" s="145">
        <f>VLOOKUP(AA124,'FY 2006 TABLE 15'!$A$11:$M$148,5,FALSE)-AH124</f>
        <v>104.75930000000017</v>
      </c>
      <c r="AQ124" s="145">
        <f>VLOOKUP(AA124,'FY 2006 TABLE 15'!$A$11:$M$148,12,FALSE)-AI124</f>
        <v>969479.4000000097</v>
      </c>
      <c r="AR124" s="146">
        <f>VLOOKUP(AA124,'FY 2006 TABLE 15'!$A$11:$M$148,13,FALSE)-AJ124</f>
        <v>221.29889999999978</v>
      </c>
    </row>
    <row r="125" spans="1:44" ht="15">
      <c r="A125" s="47"/>
      <c r="B125" s="47"/>
      <c r="C125" s="47"/>
      <c r="D125" s="47"/>
      <c r="E125" s="47"/>
      <c r="F125" s="47"/>
      <c r="G125" s="47"/>
      <c r="H125" s="47"/>
      <c r="I125" s="136"/>
      <c r="J125" s="69"/>
      <c r="K125" s="46"/>
      <c r="L125" s="46"/>
      <c r="M125" s="46"/>
      <c r="N125" s="46"/>
      <c r="O125" s="46"/>
      <c r="P125" s="46"/>
      <c r="Q125" s="46"/>
      <c r="R125" s="46"/>
      <c r="S125" s="46"/>
      <c r="T125" s="46"/>
      <c r="U125" s="46"/>
      <c r="V125" s="46"/>
      <c r="W125" s="46"/>
      <c r="X125" s="46"/>
      <c r="Y125" s="46"/>
      <c r="Z125" s="46"/>
      <c r="AA125" s="97">
        <v>131</v>
      </c>
      <c r="AB125" s="98" t="s">
        <v>420</v>
      </c>
      <c r="AC125" s="99">
        <v>1067267.34</v>
      </c>
      <c r="AD125" s="99">
        <v>1485.245</v>
      </c>
      <c r="AE125" s="99">
        <v>4068623.22</v>
      </c>
      <c r="AF125" s="99">
        <v>5662.0324</v>
      </c>
      <c r="AG125" s="99">
        <v>82467453.37999998</v>
      </c>
      <c r="AH125" s="99">
        <v>114764.4707</v>
      </c>
      <c r="AI125" s="99">
        <v>88260827.03999998</v>
      </c>
      <c r="AJ125" s="99">
        <v>122826.7236</v>
      </c>
      <c r="AK125" s="145">
        <f>VLOOKUP(AA125,'FY 2006 TABLE 15'!$A$11:$M$148,6,FALSE)-AC125</f>
        <v>120266.18999999994</v>
      </c>
      <c r="AL125" s="145">
        <f>VLOOKUP(AA125,'FY 2006 TABLE 15'!$A$11:$M$148,7,FALSE)-AD125</f>
        <v>117.75500000000011</v>
      </c>
      <c r="AM125" s="145">
        <f>VLOOKUP(AA125,'FY 2006 TABLE 15'!$A$11:$M$148,10,FALSE)-AE125</f>
        <v>60003.09999999963</v>
      </c>
      <c r="AN125" s="145">
        <f>VLOOKUP(AA125,'FY 2006 TABLE 15'!$A$11:$M$148,11,FALSE)-AF125</f>
        <v>-87.03240000000005</v>
      </c>
      <c r="AO125" s="145">
        <f>VLOOKUP(AA125,'FY 2006 TABLE 15'!$A$11:$M$148,4,FALSE)-AG125</f>
        <v>-77181221.74999999</v>
      </c>
      <c r="AP125" s="145">
        <f>VLOOKUP(AA125,'FY 2006 TABLE 15'!$A$11:$M$148,5,FALSE)-AH125</f>
        <v>-107626.4707</v>
      </c>
      <c r="AQ125" s="145">
        <f>VLOOKUP(AA125,'FY 2006 TABLE 15'!$A$11:$M$148,12,FALSE)-AI125</f>
        <v>-76962130.59999998</v>
      </c>
      <c r="AR125" s="146">
        <f>VLOOKUP(AA125,'FY 2006 TABLE 15'!$A$11:$M$148,13,FALSE)-AJ125</f>
        <v>-107570.7236</v>
      </c>
    </row>
    <row r="126" spans="1:44" ht="15">
      <c r="A126" s="70"/>
      <c r="B126" s="70"/>
      <c r="C126" s="70"/>
      <c r="D126" s="70"/>
      <c r="E126" s="70"/>
      <c r="F126" s="70"/>
      <c r="G126" s="70"/>
      <c r="H126" s="70"/>
      <c r="I126" s="136"/>
      <c r="J126" s="69"/>
      <c r="K126" s="46"/>
      <c r="L126" s="46"/>
      <c r="M126" s="46"/>
      <c r="N126" s="46"/>
      <c r="O126" s="46"/>
      <c r="P126" s="46"/>
      <c r="Q126" s="46"/>
      <c r="R126" s="46"/>
      <c r="S126" s="46"/>
      <c r="T126" s="46"/>
      <c r="U126" s="46"/>
      <c r="V126" s="46"/>
      <c r="W126" s="46"/>
      <c r="X126" s="46"/>
      <c r="Y126" s="46"/>
      <c r="Z126" s="46"/>
      <c r="AA126" s="97">
        <v>132</v>
      </c>
      <c r="AB126" s="98" t="s">
        <v>421</v>
      </c>
      <c r="AC126" s="99">
        <v>10221072.5</v>
      </c>
      <c r="AD126" s="99">
        <v>2802.8971</v>
      </c>
      <c r="AE126" s="99">
        <v>2793690.4</v>
      </c>
      <c r="AF126" s="99">
        <v>766.1062</v>
      </c>
      <c r="AG126" s="99">
        <v>22299180.600000024</v>
      </c>
      <c r="AH126" s="99">
        <v>6115.044</v>
      </c>
      <c r="AI126" s="99">
        <v>38241211.96000002</v>
      </c>
      <c r="AJ126" s="99">
        <v>10486.7842</v>
      </c>
      <c r="AK126" s="145">
        <f>VLOOKUP(AA126,'FY 2006 TABLE 15'!$A$11:$M$148,6,FALSE)-AC126</f>
        <v>554808.2400000002</v>
      </c>
      <c r="AL126" s="145">
        <f>VLOOKUP(AA126,'FY 2006 TABLE 15'!$A$11:$M$148,7,FALSE)-AD126</f>
        <v>98.10289999999986</v>
      </c>
      <c r="AM126" s="145">
        <f>VLOOKUP(AA126,'FY 2006 TABLE 15'!$A$11:$M$148,10,FALSE)-AE126</f>
        <v>225499.79000000004</v>
      </c>
      <c r="AN126" s="145">
        <f>VLOOKUP(AA126,'FY 2006 TABLE 15'!$A$11:$M$148,11,FALSE)-AF126</f>
        <v>46.893800000000056</v>
      </c>
      <c r="AO126" s="145">
        <f>VLOOKUP(AA126,'FY 2006 TABLE 15'!$A$11:$M$148,4,FALSE)-AG126</f>
        <v>984612.7399999723</v>
      </c>
      <c r="AP126" s="145">
        <f>VLOOKUP(AA126,'FY 2006 TABLE 15'!$A$11:$M$148,5,FALSE)-AH126</f>
        <v>152.95600000000013</v>
      </c>
      <c r="AQ126" s="145">
        <f>VLOOKUP(AA126,'FY 2006 TABLE 15'!$A$11:$M$148,12,FALSE)-AI126</f>
        <v>2083353.4499999732</v>
      </c>
      <c r="AR126" s="146">
        <f>VLOOKUP(AA126,'FY 2006 TABLE 15'!$A$11:$M$148,13,FALSE)-AJ126</f>
        <v>369.21579999999994</v>
      </c>
    </row>
    <row r="127" spans="1:44" ht="15">
      <c r="A127" s="70"/>
      <c r="B127" s="70"/>
      <c r="C127" s="70"/>
      <c r="D127" s="70"/>
      <c r="E127" s="70"/>
      <c r="F127" s="70"/>
      <c r="G127" s="70"/>
      <c r="H127" s="70"/>
      <c r="I127" s="136"/>
      <c r="J127" s="69"/>
      <c r="K127" s="46"/>
      <c r="L127" s="46"/>
      <c r="M127" s="46"/>
      <c r="N127" s="46"/>
      <c r="O127" s="46"/>
      <c r="P127" s="46"/>
      <c r="Q127" s="46"/>
      <c r="R127" s="46"/>
      <c r="S127" s="46"/>
      <c r="T127" s="46"/>
      <c r="U127" s="46"/>
      <c r="V127" s="46"/>
      <c r="W127" s="46"/>
      <c r="X127" s="46"/>
      <c r="Y127" s="46"/>
      <c r="Z127" s="46"/>
      <c r="AA127" s="97">
        <v>134</v>
      </c>
      <c r="AB127" s="98" t="s">
        <v>422</v>
      </c>
      <c r="AC127" s="99">
        <v>3179682.14</v>
      </c>
      <c r="AD127" s="99">
        <v>1171.3176</v>
      </c>
      <c r="AE127" s="99">
        <v>164280</v>
      </c>
      <c r="AF127" s="99">
        <v>60.5168</v>
      </c>
      <c r="AG127" s="99">
        <v>24058802.38</v>
      </c>
      <c r="AH127" s="99">
        <v>8862.6778</v>
      </c>
      <c r="AI127" s="99">
        <v>29876698</v>
      </c>
      <c r="AJ127" s="99">
        <v>11005.8491</v>
      </c>
      <c r="AK127" s="145">
        <f>VLOOKUP(AA127,'FY 2006 TABLE 15'!$A$11:$M$148,6,FALSE)-AC127</f>
        <v>73063.85999999987</v>
      </c>
      <c r="AL127" s="145">
        <f>VLOOKUP(AA127,'FY 2006 TABLE 15'!$A$11:$M$148,7,FALSE)-AD127</f>
        <v>32.682399999999916</v>
      </c>
      <c r="AM127" s="145">
        <f>VLOOKUP(AA127,'FY 2006 TABLE 15'!$A$11:$M$148,10,FALSE)-AE127</f>
        <v>-164280</v>
      </c>
      <c r="AN127" s="145">
        <f>VLOOKUP(AA127,'FY 2006 TABLE 15'!$A$11:$M$148,11,FALSE)-AF127</f>
        <v>-60.5168</v>
      </c>
      <c r="AO127" s="145">
        <f>VLOOKUP(AA127,'FY 2006 TABLE 15'!$A$11:$M$148,4,FALSE)-AG127</f>
        <v>1781254.4000000022</v>
      </c>
      <c r="AP127" s="145">
        <f>VLOOKUP(AA127,'FY 2006 TABLE 15'!$A$11:$M$148,5,FALSE)-AH127</f>
        <v>700.3222000000005</v>
      </c>
      <c r="AQ127" s="145">
        <f>VLOOKUP(AA127,'FY 2006 TABLE 15'!$A$11:$M$148,12,FALSE)-AI127</f>
        <v>1840308</v>
      </c>
      <c r="AR127" s="146">
        <f>VLOOKUP(AA127,'FY 2006 TABLE 15'!$A$11:$M$148,13,FALSE)-AJ127</f>
        <v>732.1509000000005</v>
      </c>
    </row>
    <row r="128" spans="1:44" ht="15">
      <c r="A128" s="70"/>
      <c r="B128" s="70"/>
      <c r="C128" s="70"/>
      <c r="D128" s="70"/>
      <c r="E128" s="70"/>
      <c r="F128" s="70"/>
      <c r="G128" s="70"/>
      <c r="H128" s="70"/>
      <c r="I128" s="136"/>
      <c r="J128" s="69"/>
      <c r="K128" s="46"/>
      <c r="L128" s="46"/>
      <c r="M128" s="46"/>
      <c r="N128" s="46"/>
      <c r="O128" s="46"/>
      <c r="P128" s="46"/>
      <c r="Q128" s="46"/>
      <c r="R128" s="46"/>
      <c r="S128" s="46"/>
      <c r="T128" s="46"/>
      <c r="U128" s="46"/>
      <c r="V128" s="46"/>
      <c r="W128" s="46"/>
      <c r="X128" s="46"/>
      <c r="Y128" s="46"/>
      <c r="Z128" s="46"/>
      <c r="AA128" s="97">
        <v>135</v>
      </c>
      <c r="AB128" s="98" t="s">
        <v>423</v>
      </c>
      <c r="AC128" s="99">
        <v>6611600.090000001</v>
      </c>
      <c r="AD128" s="99">
        <v>4798.4556</v>
      </c>
      <c r="AE128" s="99">
        <v>2111433.44</v>
      </c>
      <c r="AF128" s="99">
        <v>1532.4006</v>
      </c>
      <c r="AG128" s="99">
        <v>4135745.55</v>
      </c>
      <c r="AH128" s="99">
        <v>3001.5717</v>
      </c>
      <c r="AI128" s="99">
        <v>13942208.059999999</v>
      </c>
      <c r="AJ128" s="99">
        <v>10118.7407</v>
      </c>
      <c r="AK128" s="145">
        <f>VLOOKUP(AA128,'FY 2006 TABLE 15'!$A$11:$M$148,6,FALSE)-AC128</f>
        <v>29284.969999997877</v>
      </c>
      <c r="AL128" s="145">
        <f>VLOOKUP(AA128,'FY 2006 TABLE 15'!$A$11:$M$148,7,FALSE)-AD128</f>
        <v>211.54439999999977</v>
      </c>
      <c r="AM128" s="145">
        <f>VLOOKUP(AA128,'FY 2006 TABLE 15'!$A$11:$M$148,10,FALSE)-AE128</f>
        <v>-82561.97999999998</v>
      </c>
      <c r="AN128" s="145">
        <f>VLOOKUP(AA128,'FY 2006 TABLE 15'!$A$11:$M$148,11,FALSE)-AF128</f>
        <v>-1.4005999999999403</v>
      </c>
      <c r="AO128" s="145">
        <f>VLOOKUP(AA128,'FY 2006 TABLE 15'!$A$11:$M$148,4,FALSE)-AG128</f>
        <v>522708.7400000002</v>
      </c>
      <c r="AP128" s="145">
        <f>VLOOKUP(AA128,'FY 2006 TABLE 15'!$A$11:$M$148,5,FALSE)-AH128</f>
        <v>513.4283</v>
      </c>
      <c r="AQ128" s="145">
        <f>VLOOKUP(AA128,'FY 2006 TABLE 15'!$A$11:$M$148,12,FALSE)-AI128</f>
        <v>525688.370000001</v>
      </c>
      <c r="AR128" s="146">
        <f>VLOOKUP(AA128,'FY 2006 TABLE 15'!$A$11:$M$148,13,FALSE)-AJ128</f>
        <v>796.2592999999997</v>
      </c>
    </row>
    <row r="129" spans="1:44" ht="15">
      <c r="A129" s="70"/>
      <c r="B129" s="70"/>
      <c r="C129" s="70"/>
      <c r="D129" s="70"/>
      <c r="E129" s="70"/>
      <c r="F129" s="70"/>
      <c r="G129" s="70"/>
      <c r="H129" s="70"/>
      <c r="I129" s="136"/>
      <c r="J129" s="69"/>
      <c r="K129" s="46"/>
      <c r="L129" s="46"/>
      <c r="M129" s="46"/>
      <c r="N129" s="46"/>
      <c r="O129" s="46"/>
      <c r="P129" s="46"/>
      <c r="Q129" s="46"/>
      <c r="R129" s="46"/>
      <c r="S129" s="46"/>
      <c r="T129" s="46"/>
      <c r="U129" s="46"/>
      <c r="V129" s="46"/>
      <c r="W129" s="46"/>
      <c r="X129" s="46"/>
      <c r="Y129" s="46"/>
      <c r="Z129" s="46"/>
      <c r="AA129" s="97">
        <v>136</v>
      </c>
      <c r="AB129" s="98" t="s">
        <v>424</v>
      </c>
      <c r="AC129" s="99">
        <v>144139778.38999996</v>
      </c>
      <c r="AD129" s="99">
        <v>3592.3134</v>
      </c>
      <c r="AE129" s="99">
        <v>20860907.26</v>
      </c>
      <c r="AF129" s="99">
        <v>519.9045</v>
      </c>
      <c r="AG129" s="99">
        <v>138968750.45999956</v>
      </c>
      <c r="AH129" s="99">
        <v>3463.4388</v>
      </c>
      <c r="AI129" s="99">
        <v>338614209.2599995</v>
      </c>
      <c r="AJ129" s="99">
        <v>8439.0886</v>
      </c>
      <c r="AK129" s="145">
        <f>VLOOKUP(AA129,'FY 2006 TABLE 15'!$A$11:$M$148,6,FALSE)-AC129</f>
        <v>3992267.3700000346</v>
      </c>
      <c r="AL129" s="145">
        <f>VLOOKUP(AA129,'FY 2006 TABLE 15'!$A$11:$M$148,7,FALSE)-AD129</f>
        <v>105.6866</v>
      </c>
      <c r="AM129" s="145">
        <f>VLOOKUP(AA129,'FY 2006 TABLE 15'!$A$11:$M$148,10,FALSE)-AE129</f>
        <v>1820089.6900000013</v>
      </c>
      <c r="AN129" s="145">
        <f>VLOOKUP(AA129,'FY 2006 TABLE 15'!$A$11:$M$148,11,FALSE)-AF129</f>
        <v>46.095500000000015</v>
      </c>
      <c r="AO129" s="145">
        <f>VLOOKUP(AA129,'FY 2006 TABLE 15'!$A$11:$M$148,4,FALSE)-AG129</f>
        <v>14317477.100000441</v>
      </c>
      <c r="AP129" s="145">
        <f>VLOOKUP(AA129,'FY 2006 TABLE 15'!$A$11:$M$148,5,FALSE)-AH129</f>
        <v>363.5612000000001</v>
      </c>
      <c r="AQ129" s="145">
        <f>VLOOKUP(AA129,'FY 2006 TABLE 15'!$A$11:$M$148,12,FALSE)-AI129</f>
        <v>23906993.030000508</v>
      </c>
      <c r="AR129" s="146">
        <f>VLOOKUP(AA129,'FY 2006 TABLE 15'!$A$11:$M$148,13,FALSE)-AJ129</f>
        <v>611.9114000000009</v>
      </c>
    </row>
    <row r="130" spans="1:44" ht="15">
      <c r="A130" s="70"/>
      <c r="B130" s="70"/>
      <c r="C130" s="70"/>
      <c r="D130" s="70"/>
      <c r="E130" s="70"/>
      <c r="F130" s="70"/>
      <c r="G130" s="70"/>
      <c r="H130" s="70"/>
      <c r="I130" s="136"/>
      <c r="J130" s="69"/>
      <c r="K130" s="46"/>
      <c r="L130" s="46"/>
      <c r="M130" s="46"/>
      <c r="N130" s="46"/>
      <c r="O130" s="46"/>
      <c r="P130" s="46"/>
      <c r="Q130" s="46"/>
      <c r="R130" s="46"/>
      <c r="S130" s="46"/>
      <c r="T130" s="46"/>
      <c r="U130" s="46"/>
      <c r="V130" s="46"/>
      <c r="W130" s="46"/>
      <c r="X130" s="46"/>
      <c r="Y130" s="46"/>
      <c r="Z130" s="46"/>
      <c r="AA130" s="97">
        <v>137</v>
      </c>
      <c r="AB130" s="98" t="s">
        <v>425</v>
      </c>
      <c r="AC130" s="99">
        <v>2538867.43</v>
      </c>
      <c r="AD130" s="99">
        <v>3888.6603</v>
      </c>
      <c r="AE130" s="99">
        <v>272397.44</v>
      </c>
      <c r="AF130" s="99">
        <v>417.218</v>
      </c>
      <c r="AG130" s="99">
        <v>1996609.65</v>
      </c>
      <c r="AH130" s="99">
        <v>3058.1103</v>
      </c>
      <c r="AI130" s="99">
        <v>5205062.5</v>
      </c>
      <c r="AJ130" s="99">
        <v>7972.3422</v>
      </c>
      <c r="AK130" s="145">
        <f>VLOOKUP(AA130,'FY 2006 TABLE 15'!$A$11:$M$148,6,FALSE)-AC130</f>
        <v>-97298.27000000002</v>
      </c>
      <c r="AL130" s="145">
        <f>VLOOKUP(AA130,'FY 2006 TABLE 15'!$A$11:$M$148,7,FALSE)-AD130</f>
        <v>15.339699999999993</v>
      </c>
      <c r="AM130" s="145">
        <f>VLOOKUP(AA130,'FY 2006 TABLE 15'!$A$11:$M$148,10,FALSE)-AE130</f>
        <v>-7267.789999999979</v>
      </c>
      <c r="AN130" s="145">
        <f>VLOOKUP(AA130,'FY 2006 TABLE 15'!$A$11:$M$148,11,FALSE)-AF130</f>
        <v>6.781999999999982</v>
      </c>
      <c r="AO130" s="145">
        <f>VLOOKUP(AA130,'FY 2006 TABLE 15'!$A$11:$M$148,4,FALSE)-AG130</f>
        <v>257689.85999999987</v>
      </c>
      <c r="AP130" s="145">
        <f>VLOOKUP(AA130,'FY 2006 TABLE 15'!$A$11:$M$148,5,FALSE)-AH130</f>
        <v>546.8897000000002</v>
      </c>
      <c r="AQ130" s="145">
        <f>VLOOKUP(AA130,'FY 2006 TABLE 15'!$A$11:$M$148,12,FALSE)-AI130</f>
        <v>230185.01999999955</v>
      </c>
      <c r="AR130" s="146">
        <f>VLOOKUP(AA130,'FY 2006 TABLE 15'!$A$11:$M$148,13,FALSE)-AJ130</f>
        <v>718.6578</v>
      </c>
    </row>
    <row r="131" spans="1:44" ht="15">
      <c r="A131" s="70"/>
      <c r="B131" s="70"/>
      <c r="C131" s="70"/>
      <c r="D131" s="70"/>
      <c r="E131" s="70"/>
      <c r="F131" s="70"/>
      <c r="G131" s="70"/>
      <c r="H131" s="70"/>
      <c r="I131" s="136"/>
      <c r="J131" s="69"/>
      <c r="K131" s="46"/>
      <c r="L131" s="46"/>
      <c r="M131" s="46"/>
      <c r="N131" s="46"/>
      <c r="O131" s="46"/>
      <c r="P131" s="46"/>
      <c r="Q131" s="46"/>
      <c r="R131" s="46"/>
      <c r="S131" s="46"/>
      <c r="T131" s="46"/>
      <c r="U131" s="46"/>
      <c r="V131" s="46"/>
      <c r="W131" s="46"/>
      <c r="X131" s="46"/>
      <c r="Y131" s="46"/>
      <c r="Z131" s="46"/>
      <c r="AA131" s="97">
        <v>138</v>
      </c>
      <c r="AB131" s="98" t="s">
        <v>426</v>
      </c>
      <c r="AC131" s="99">
        <v>4018731.81</v>
      </c>
      <c r="AD131" s="99">
        <v>4299.3964</v>
      </c>
      <c r="AE131" s="99">
        <v>684607</v>
      </c>
      <c r="AF131" s="99">
        <v>732.4193</v>
      </c>
      <c r="AG131" s="99">
        <v>2550588</v>
      </c>
      <c r="AH131" s="99">
        <v>2728.7188</v>
      </c>
      <c r="AI131" s="99">
        <v>8064245.73</v>
      </c>
      <c r="AJ131" s="99">
        <v>8627.4454</v>
      </c>
      <c r="AK131" s="145">
        <f>VLOOKUP(AA131,'FY 2006 TABLE 15'!$A$11:$M$148,6,FALSE)-AC131</f>
        <v>202356.18999999994</v>
      </c>
      <c r="AL131" s="145">
        <f>VLOOKUP(AA131,'FY 2006 TABLE 15'!$A$11:$M$148,7,FALSE)-AD131</f>
        <v>-24.39639999999963</v>
      </c>
      <c r="AM131" s="145">
        <f>VLOOKUP(AA131,'FY 2006 TABLE 15'!$A$11:$M$148,10,FALSE)-AE131</f>
        <v>-684607</v>
      </c>
      <c r="AN131" s="145">
        <f>VLOOKUP(AA131,'FY 2006 TABLE 15'!$A$11:$M$148,11,FALSE)-AF131</f>
        <v>-732.4193</v>
      </c>
      <c r="AO131" s="145">
        <f>VLOOKUP(AA131,'FY 2006 TABLE 15'!$A$11:$M$148,4,FALSE)-AG131</f>
        <v>-57849.72999999998</v>
      </c>
      <c r="AP131" s="145">
        <f>VLOOKUP(AA131,'FY 2006 TABLE 15'!$A$11:$M$148,5,FALSE)-AH131</f>
        <v>-203.7188000000001</v>
      </c>
      <c r="AQ131" s="145">
        <f>VLOOKUP(AA131,'FY 2006 TABLE 15'!$A$11:$M$148,12,FALSE)-AI131</f>
        <v>-477351.7400000002</v>
      </c>
      <c r="AR131" s="146">
        <f>VLOOKUP(AA131,'FY 2006 TABLE 15'!$A$11:$M$148,13,FALSE)-AJ131</f>
        <v>-943.4454000000005</v>
      </c>
    </row>
    <row r="132" spans="1:44" ht="15">
      <c r="A132" s="70"/>
      <c r="B132" s="70"/>
      <c r="C132" s="70"/>
      <c r="D132" s="70"/>
      <c r="E132" s="70"/>
      <c r="F132" s="70"/>
      <c r="G132" s="70"/>
      <c r="H132" s="70"/>
      <c r="I132" s="136"/>
      <c r="J132" s="69"/>
      <c r="K132" s="46"/>
      <c r="L132" s="46"/>
      <c r="M132" s="46"/>
      <c r="N132" s="46"/>
      <c r="O132" s="46"/>
      <c r="P132" s="46"/>
      <c r="Q132" s="46"/>
      <c r="R132" s="46"/>
      <c r="S132" s="46"/>
      <c r="T132" s="46"/>
      <c r="U132" s="46"/>
      <c r="V132" s="46"/>
      <c r="W132" s="46"/>
      <c r="X132" s="46"/>
      <c r="Y132" s="46"/>
      <c r="Z132" s="46"/>
      <c r="AA132" s="97">
        <v>139</v>
      </c>
      <c r="AB132" s="98" t="s">
        <v>427</v>
      </c>
      <c r="AC132" s="99">
        <v>11994993.02</v>
      </c>
      <c r="AD132" s="99">
        <v>3061.3764</v>
      </c>
      <c r="AE132" s="99">
        <v>1705739.12</v>
      </c>
      <c r="AF132" s="99">
        <v>435.3408</v>
      </c>
      <c r="AG132" s="99">
        <v>15957046.2</v>
      </c>
      <c r="AH132" s="99">
        <v>4072.5763</v>
      </c>
      <c r="AI132" s="99">
        <v>32858850</v>
      </c>
      <c r="AJ132" s="99">
        <v>8386.2747</v>
      </c>
      <c r="AK132" s="145">
        <f>VLOOKUP(AA132,'FY 2006 TABLE 15'!$A$11:$M$148,6,FALSE)-AC132</f>
        <v>503857.7000000011</v>
      </c>
      <c r="AL132" s="145">
        <f>VLOOKUP(AA132,'FY 2006 TABLE 15'!$A$11:$M$148,7,FALSE)-AD132</f>
        <v>136.6235999999999</v>
      </c>
      <c r="AM132" s="145">
        <f>VLOOKUP(AA132,'FY 2006 TABLE 15'!$A$11:$M$148,10,FALSE)-AE132</f>
        <v>346044.3799999999</v>
      </c>
      <c r="AN132" s="145">
        <f>VLOOKUP(AA132,'FY 2006 TABLE 15'!$A$11:$M$148,11,FALSE)-AF132</f>
        <v>89.6592</v>
      </c>
      <c r="AO132" s="145">
        <f>VLOOKUP(AA132,'FY 2006 TABLE 15'!$A$11:$M$148,4,FALSE)-AG132</f>
        <v>1527479.4800000004</v>
      </c>
      <c r="AP132" s="145">
        <f>VLOOKUP(AA132,'FY 2006 TABLE 15'!$A$11:$M$148,5,FALSE)-AH132</f>
        <v>401.4236999999998</v>
      </c>
      <c r="AQ132" s="145">
        <f>VLOOKUP(AA132,'FY 2006 TABLE 15'!$A$11:$M$148,12,FALSE)-AI132</f>
        <v>2444597</v>
      </c>
      <c r="AR132" s="146">
        <f>VLOOKUP(AA132,'FY 2006 TABLE 15'!$A$11:$M$148,13,FALSE)-AJ132</f>
        <v>647.7253000000001</v>
      </c>
    </row>
    <row r="133" spans="1:44" ht="15">
      <c r="A133" s="70"/>
      <c r="B133" s="70"/>
      <c r="C133" s="70"/>
      <c r="D133" s="70"/>
      <c r="E133" s="70"/>
      <c r="F133" s="70"/>
      <c r="G133" s="70"/>
      <c r="H133" s="70"/>
      <c r="I133" s="136"/>
      <c r="J133" s="69"/>
      <c r="K133" s="46"/>
      <c r="L133" s="46"/>
      <c r="M133" s="46"/>
      <c r="N133" s="46"/>
      <c r="O133" s="46"/>
      <c r="P133" s="46"/>
      <c r="Q133" s="46"/>
      <c r="R133" s="46"/>
      <c r="S133" s="46"/>
      <c r="T133" s="46"/>
      <c r="U133" s="46"/>
      <c r="V133" s="46"/>
      <c r="W133" s="46"/>
      <c r="X133" s="46"/>
      <c r="Y133" s="46"/>
      <c r="Z133" s="46"/>
      <c r="AA133" s="97">
        <v>140</v>
      </c>
      <c r="AB133" s="98" t="s">
        <v>428</v>
      </c>
      <c r="AC133" s="99">
        <v>3412537.22</v>
      </c>
      <c r="AD133" s="99">
        <v>3752.35</v>
      </c>
      <c r="AE133" s="99">
        <v>244515</v>
      </c>
      <c r="AF133" s="99">
        <v>268.8633</v>
      </c>
      <c r="AG133" s="99">
        <v>1635391.88</v>
      </c>
      <c r="AH133" s="99">
        <v>1798.2405</v>
      </c>
      <c r="AI133" s="99">
        <v>6066718</v>
      </c>
      <c r="AJ133" s="99">
        <v>6670.8282</v>
      </c>
      <c r="AK133" s="145">
        <f>VLOOKUP(AA133,'FY 2006 TABLE 15'!$A$11:$M$148,6,FALSE)-AC133</f>
        <v>110401.7799999998</v>
      </c>
      <c r="AL133" s="145">
        <f>VLOOKUP(AA133,'FY 2006 TABLE 15'!$A$11:$M$148,7,FALSE)-AD133</f>
        <v>174.6500000000001</v>
      </c>
      <c r="AM133" s="145">
        <f>VLOOKUP(AA133,'FY 2006 TABLE 15'!$A$11:$M$148,10,FALSE)-AE133</f>
        <v>-244515</v>
      </c>
      <c r="AN133" s="145">
        <f>VLOOKUP(AA133,'FY 2006 TABLE 15'!$A$11:$M$148,11,FALSE)-AF133</f>
        <v>-268.8633</v>
      </c>
      <c r="AO133" s="145">
        <f>VLOOKUP(AA133,'FY 2006 TABLE 15'!$A$11:$M$148,4,FALSE)-AG133</f>
        <v>489862.8500000001</v>
      </c>
      <c r="AP133" s="145">
        <f>VLOOKUP(AA133,'FY 2006 TABLE 15'!$A$11:$M$148,5,FALSE)-AH133</f>
        <v>570.7594999999999</v>
      </c>
      <c r="AQ133" s="145">
        <f>VLOOKUP(AA133,'FY 2006 TABLE 15'!$A$11:$M$148,12,FALSE)-AI133</f>
        <v>320135.8499999996</v>
      </c>
      <c r="AR133" s="146">
        <f>VLOOKUP(AA133,'FY 2006 TABLE 15'!$A$11:$M$148,13,FALSE)-AJ133</f>
        <v>448.1718000000001</v>
      </c>
    </row>
    <row r="134" spans="1:44" ht="15">
      <c r="A134" s="70"/>
      <c r="B134" s="70"/>
      <c r="C134" s="70"/>
      <c r="D134" s="70"/>
      <c r="E134" s="70"/>
      <c r="F134" s="70"/>
      <c r="G134" s="70"/>
      <c r="H134" s="70"/>
      <c r="I134" s="136"/>
      <c r="J134" s="69"/>
      <c r="K134" s="46"/>
      <c r="L134" s="46"/>
      <c r="M134" s="46"/>
      <c r="N134" s="46"/>
      <c r="O134" s="46"/>
      <c r="P134" s="46"/>
      <c r="Q134" s="46"/>
      <c r="R134" s="46"/>
      <c r="S134" s="46"/>
      <c r="T134" s="46"/>
      <c r="U134" s="46"/>
      <c r="V134" s="46"/>
      <c r="W134" s="46"/>
      <c r="X134" s="46"/>
      <c r="Y134" s="46"/>
      <c r="Z134" s="46"/>
      <c r="AA134" s="97">
        <v>142</v>
      </c>
      <c r="AB134" s="98" t="s">
        <v>429</v>
      </c>
      <c r="AC134" s="99">
        <v>8803423.56</v>
      </c>
      <c r="AD134" s="99">
        <v>3427.684</v>
      </c>
      <c r="AE134" s="99">
        <v>808903.69</v>
      </c>
      <c r="AF134" s="99">
        <v>314.9532</v>
      </c>
      <c r="AG134" s="99">
        <v>7054193.190000019</v>
      </c>
      <c r="AH134" s="99">
        <v>2746.607</v>
      </c>
      <c r="AI134" s="99">
        <v>18554722.96000002</v>
      </c>
      <c r="AJ134" s="99">
        <v>7224.431</v>
      </c>
      <c r="AK134" s="145">
        <f>VLOOKUP(AA134,'FY 2006 TABLE 15'!$A$11:$M$148,6,FALSE)-AC134</f>
        <v>208286.8099999968</v>
      </c>
      <c r="AL134" s="145">
        <f>VLOOKUP(AA134,'FY 2006 TABLE 15'!$A$11:$M$148,7,FALSE)-AD134</f>
        <v>83.3159999999998</v>
      </c>
      <c r="AM134" s="145">
        <f>VLOOKUP(AA134,'FY 2006 TABLE 15'!$A$11:$M$148,10,FALSE)-AE134</f>
        <v>92040.94000000006</v>
      </c>
      <c r="AN134" s="145">
        <f>VLOOKUP(AA134,'FY 2006 TABLE 15'!$A$11:$M$148,11,FALSE)-AF134</f>
        <v>36.04680000000002</v>
      </c>
      <c r="AO134" s="145">
        <f>VLOOKUP(AA134,'FY 2006 TABLE 15'!$A$11:$M$148,4,FALSE)-AG134</f>
        <v>479842.4499999834</v>
      </c>
      <c r="AP134" s="145">
        <f>VLOOKUP(AA134,'FY 2006 TABLE 15'!$A$11:$M$148,5,FALSE)-AH134</f>
        <v>189.39300000000003</v>
      </c>
      <c r="AQ134" s="145">
        <f>VLOOKUP(AA134,'FY 2006 TABLE 15'!$A$11:$M$148,12,FALSE)-AI134</f>
        <v>969381.0399999805</v>
      </c>
      <c r="AR134" s="146">
        <f>VLOOKUP(AA134,'FY 2006 TABLE 15'!$A$11:$M$148,13,FALSE)-AJ134</f>
        <v>382.5690000000004</v>
      </c>
    </row>
    <row r="135" spans="1:44" ht="15">
      <c r="A135" s="70"/>
      <c r="B135" s="70"/>
      <c r="C135" s="70"/>
      <c r="D135" s="70"/>
      <c r="E135" s="70"/>
      <c r="F135" s="70"/>
      <c r="G135" s="70"/>
      <c r="H135" s="70"/>
      <c r="I135" s="136"/>
      <c r="J135" s="69"/>
      <c r="K135" s="46"/>
      <c r="L135" s="46"/>
      <c r="M135" s="46"/>
      <c r="N135" s="46"/>
      <c r="O135" s="46"/>
      <c r="P135" s="46"/>
      <c r="Q135" s="46"/>
      <c r="R135" s="46"/>
      <c r="S135" s="46"/>
      <c r="T135" s="46"/>
      <c r="U135" s="46"/>
      <c r="V135" s="46"/>
      <c r="W135" s="46"/>
      <c r="X135" s="46"/>
      <c r="Y135" s="46"/>
      <c r="Z135" s="46"/>
      <c r="AA135" s="97">
        <v>143</v>
      </c>
      <c r="AB135" s="98" t="s">
        <v>430</v>
      </c>
      <c r="AC135" s="99">
        <v>22456729.130000003</v>
      </c>
      <c r="AD135" s="99">
        <v>3396.5547</v>
      </c>
      <c r="AE135" s="99">
        <v>2390285.03</v>
      </c>
      <c r="AF135" s="99">
        <v>361.5279</v>
      </c>
      <c r="AG135" s="99">
        <v>37358997.289999954</v>
      </c>
      <c r="AH135" s="99">
        <v>5650.5058</v>
      </c>
      <c r="AI135" s="99">
        <v>67921913.80999996</v>
      </c>
      <c r="AJ135" s="99">
        <v>10273.1122</v>
      </c>
      <c r="AK135" s="145">
        <f>VLOOKUP(AA135,'FY 2006 TABLE 15'!$A$11:$M$148,6,FALSE)-AC135</f>
        <v>318109.9399999939</v>
      </c>
      <c r="AL135" s="145">
        <f>VLOOKUP(AA135,'FY 2006 TABLE 15'!$A$11:$M$148,7,FALSE)-AD135</f>
        <v>159.44529999999986</v>
      </c>
      <c r="AM135" s="145">
        <f>VLOOKUP(AA135,'FY 2006 TABLE 15'!$A$11:$M$148,10,FALSE)-AE135</f>
        <v>755055.1600000001</v>
      </c>
      <c r="AN135" s="145">
        <f>VLOOKUP(AA135,'FY 2006 TABLE 15'!$A$11:$M$148,11,FALSE)-AF135</f>
        <v>129.4721</v>
      </c>
      <c r="AO135" s="145">
        <f>VLOOKUP(AA135,'FY 2006 TABLE 15'!$A$11:$M$148,4,FALSE)-AG135</f>
        <v>2764395.200000055</v>
      </c>
      <c r="AP135" s="145">
        <f>VLOOKUP(AA135,'FY 2006 TABLE 15'!$A$11:$M$148,5,FALSE)-AH135</f>
        <v>614.4942000000001</v>
      </c>
      <c r="AQ135" s="145">
        <f>VLOOKUP(AA135,'FY 2006 TABLE 15'!$A$11:$M$148,12,FALSE)-AI135</f>
        <v>4456019.340000048</v>
      </c>
      <c r="AR135" s="146">
        <f>VLOOKUP(AA135,'FY 2006 TABLE 15'!$A$11:$M$148,13,FALSE)-AJ135</f>
        <v>1028.8878000000004</v>
      </c>
    </row>
    <row r="136" spans="1:44" ht="15">
      <c r="A136" s="70"/>
      <c r="B136" s="70"/>
      <c r="C136" s="70"/>
      <c r="D136" s="70"/>
      <c r="E136" s="70"/>
      <c r="F136" s="70"/>
      <c r="G136" s="70"/>
      <c r="H136" s="70"/>
      <c r="I136" s="136"/>
      <c r="J136" s="69"/>
      <c r="K136" s="46"/>
      <c r="L136" s="46"/>
      <c r="M136" s="46"/>
      <c r="N136" s="46"/>
      <c r="O136" s="46"/>
      <c r="P136" s="46"/>
      <c r="Q136" s="46"/>
      <c r="R136" s="46"/>
      <c r="S136" s="46"/>
      <c r="T136" s="46"/>
      <c r="U136" s="46"/>
      <c r="V136" s="46"/>
      <c r="W136" s="46"/>
      <c r="X136" s="46"/>
      <c r="Y136" s="46"/>
      <c r="Z136" s="46"/>
      <c r="AA136" s="97">
        <v>144</v>
      </c>
      <c r="AB136" s="98" t="s">
        <v>431</v>
      </c>
      <c r="AC136" s="99">
        <v>9106036.370000001</v>
      </c>
      <c r="AD136" s="99">
        <v>3910.2007</v>
      </c>
      <c r="AE136" s="99">
        <v>1028482.88</v>
      </c>
      <c r="AF136" s="99">
        <v>441.6383</v>
      </c>
      <c r="AG136" s="99">
        <v>11036882.309999984</v>
      </c>
      <c r="AH136" s="99">
        <v>4739.3206</v>
      </c>
      <c r="AI136" s="99">
        <v>22909736.559999984</v>
      </c>
      <c r="AJ136" s="99">
        <v>9837.6138</v>
      </c>
      <c r="AK136" s="145">
        <f>VLOOKUP(AA136,'FY 2006 TABLE 15'!$A$11:$M$148,6,FALSE)-AC136</f>
        <v>895433.8999999985</v>
      </c>
      <c r="AL136" s="145">
        <f>VLOOKUP(AA136,'FY 2006 TABLE 15'!$A$11:$M$148,7,FALSE)-AD136</f>
        <v>391.79930000000013</v>
      </c>
      <c r="AM136" s="145">
        <f>VLOOKUP(AA136,'FY 2006 TABLE 15'!$A$11:$M$148,10,FALSE)-AE136</f>
        <v>266596.56999999995</v>
      </c>
      <c r="AN136" s="145">
        <f>VLOOKUP(AA136,'FY 2006 TABLE 15'!$A$11:$M$148,11,FALSE)-AF136</f>
        <v>115.36169999999998</v>
      </c>
      <c r="AO136" s="145">
        <f>VLOOKUP(AA136,'FY 2006 TABLE 15'!$A$11:$M$148,4,FALSE)-AG136</f>
        <v>792960.040000014</v>
      </c>
      <c r="AP136" s="145">
        <f>VLOOKUP(AA136,'FY 2006 TABLE 15'!$A$11:$M$148,5,FALSE)-AH136</f>
        <v>349.6794</v>
      </c>
      <c r="AQ136" s="145">
        <f>VLOOKUP(AA136,'FY 2006 TABLE 15'!$A$11:$M$148,12,FALSE)-AI136</f>
        <v>2097610.9700000137</v>
      </c>
      <c r="AR136" s="146">
        <f>VLOOKUP(AA136,'FY 2006 TABLE 15'!$A$11:$M$148,13,FALSE)-AJ136</f>
        <v>920.3862000000008</v>
      </c>
    </row>
    <row r="137" spans="1:44" ht="15">
      <c r="A137" s="70"/>
      <c r="B137" s="70"/>
      <c r="C137" s="70"/>
      <c r="D137" s="70"/>
      <c r="E137" s="70"/>
      <c r="F137" s="70"/>
      <c r="G137" s="70"/>
      <c r="H137" s="70"/>
      <c r="I137" s="136"/>
      <c r="J137" s="69"/>
      <c r="K137" s="46"/>
      <c r="L137" s="46"/>
      <c r="M137" s="46"/>
      <c r="N137" s="46"/>
      <c r="O137" s="46"/>
      <c r="P137" s="46"/>
      <c r="Q137" s="46"/>
      <c r="R137" s="46"/>
      <c r="S137" s="46"/>
      <c r="T137" s="46"/>
      <c r="U137" s="46"/>
      <c r="V137" s="46"/>
      <c r="W137" s="46"/>
      <c r="X137" s="46"/>
      <c r="Y137" s="46"/>
      <c r="Z137" s="46"/>
      <c r="AA137" s="97">
        <v>202</v>
      </c>
      <c r="AB137" s="98" t="s">
        <v>432</v>
      </c>
      <c r="AC137" s="99">
        <v>2720231.71</v>
      </c>
      <c r="AD137" s="99">
        <v>4763.895</v>
      </c>
      <c r="AE137" s="99">
        <v>918581.99</v>
      </c>
      <c r="AF137" s="99">
        <v>1608.6969</v>
      </c>
      <c r="AG137" s="99">
        <v>1529983.71</v>
      </c>
      <c r="AH137" s="99">
        <v>2679.4342</v>
      </c>
      <c r="AI137" s="99">
        <v>5563212.129999995</v>
      </c>
      <c r="AJ137" s="99">
        <v>9742.7578</v>
      </c>
      <c r="AK137" s="145">
        <f>VLOOKUP(AA137,'FY 2006 TABLE 15'!$A$11:$M$148,6,FALSE)-AC137</f>
        <v>210970.25</v>
      </c>
      <c r="AL137" s="145">
        <f>VLOOKUP(AA137,'FY 2006 TABLE 15'!$A$11:$M$148,7,FALSE)-AD137</f>
        <v>408.10499999999956</v>
      </c>
      <c r="AM137" s="145">
        <f>VLOOKUP(AA137,'FY 2006 TABLE 15'!$A$11:$M$148,10,FALSE)-AE137</f>
        <v>222707.58000000007</v>
      </c>
      <c r="AN137" s="145">
        <f>VLOOKUP(AA137,'FY 2006 TABLE 15'!$A$11:$M$148,11,FALSE)-AF137</f>
        <v>405.3031000000001</v>
      </c>
      <c r="AO137" s="145">
        <f>VLOOKUP(AA137,'FY 2006 TABLE 15'!$A$11:$M$148,4,FALSE)-AG137</f>
        <v>-194039.19999999995</v>
      </c>
      <c r="AP137" s="145">
        <f>VLOOKUP(AA137,'FY 2006 TABLE 15'!$A$11:$M$148,5,FALSE)-AH137</f>
        <v>-322.43420000000015</v>
      </c>
      <c r="AQ137" s="145">
        <f>VLOOKUP(AA137,'FY 2006 TABLE 15'!$A$11:$M$148,12,FALSE)-AI137</f>
        <v>240250.33000000473</v>
      </c>
      <c r="AR137" s="146">
        <f>VLOOKUP(AA137,'FY 2006 TABLE 15'!$A$11:$M$148,13,FALSE)-AJ137</f>
        <v>497.2422000000006</v>
      </c>
    </row>
    <row r="138" spans="1:44" ht="15.75" thickBot="1">
      <c r="A138" s="70"/>
      <c r="B138" s="70"/>
      <c r="C138" s="70"/>
      <c r="D138" s="70"/>
      <c r="E138" s="70"/>
      <c r="F138" s="70"/>
      <c r="G138" s="70"/>
      <c r="H138" s="70"/>
      <c r="I138" s="136"/>
      <c r="J138" s="69"/>
      <c r="K138" s="46"/>
      <c r="L138" s="46"/>
      <c r="M138" s="46"/>
      <c r="N138" s="46"/>
      <c r="O138" s="46"/>
      <c r="P138" s="46"/>
      <c r="Q138" s="46"/>
      <c r="R138" s="46"/>
      <c r="S138" s="46"/>
      <c r="T138" s="46"/>
      <c r="U138" s="46"/>
      <c r="V138" s="46"/>
      <c r="W138" s="46"/>
      <c r="X138" s="46"/>
      <c r="Y138" s="46"/>
      <c r="Z138" s="46"/>
      <c r="AA138" s="108">
        <v>207</v>
      </c>
      <c r="AB138" s="109" t="s">
        <v>433</v>
      </c>
      <c r="AC138" s="110">
        <v>3426748.55</v>
      </c>
      <c r="AD138" s="110">
        <v>4300.7462</v>
      </c>
      <c r="AE138" s="110">
        <v>316806.8</v>
      </c>
      <c r="AF138" s="110">
        <v>397.6089</v>
      </c>
      <c r="AG138" s="110">
        <v>3331398.1</v>
      </c>
      <c r="AH138" s="110">
        <v>4181.0765</v>
      </c>
      <c r="AI138" s="110">
        <v>7564333.610000002</v>
      </c>
      <c r="AJ138" s="110">
        <v>9493.6289</v>
      </c>
      <c r="AK138" s="147">
        <f>VLOOKUP(AA138,'FY 2006 TABLE 15'!$A$11:$M$148,6,FALSE)-AC138</f>
        <v>239330.34000000032</v>
      </c>
      <c r="AL138" s="147">
        <f>VLOOKUP(AA138,'FY 2006 TABLE 15'!$A$11:$M$148,7,FALSE)-AD138</f>
        <v>243.2538000000004</v>
      </c>
      <c r="AM138" s="147">
        <f>VLOOKUP(AA138,'FY 2006 TABLE 15'!$A$11:$M$148,10,FALSE)-AE138</f>
        <v>-5824.799999999988</v>
      </c>
      <c r="AN138" s="147">
        <f>VLOOKUP(AA138,'FY 2006 TABLE 15'!$A$11:$M$148,11,FALSE)-AF138</f>
        <v>-12.608900000000006</v>
      </c>
      <c r="AO138" s="147">
        <f>VLOOKUP(AA138,'FY 2006 TABLE 15'!$A$11:$M$148,4,FALSE)-AG138</f>
        <v>219176.69999999972</v>
      </c>
      <c r="AP138" s="147">
        <f>VLOOKUP(AA138,'FY 2006 TABLE 15'!$A$11:$M$148,5,FALSE)-AH138</f>
        <v>219.92349999999988</v>
      </c>
      <c r="AQ138" s="147">
        <f>VLOOKUP(AA138,'FY 2006 TABLE 15'!$A$11:$M$148,12,FALSE)-AI138</f>
        <v>514553.15999999736</v>
      </c>
      <c r="AR138" s="148">
        <f>VLOOKUP(AA138,'FY 2006 TABLE 15'!$A$11:$M$148,13,FALSE)-AJ138</f>
        <v>520.3711000000003</v>
      </c>
    </row>
    <row r="139" spans="1:44" ht="15">
      <c r="A139" s="70"/>
      <c r="B139" s="70"/>
      <c r="C139" s="70"/>
      <c r="D139" s="70"/>
      <c r="E139" s="70"/>
      <c r="F139" s="70"/>
      <c r="G139" s="70"/>
      <c r="H139" s="70"/>
      <c r="I139" s="136"/>
      <c r="J139" s="69"/>
      <c r="K139" s="46"/>
      <c r="L139" s="46"/>
      <c r="M139" s="46"/>
      <c r="N139" s="46"/>
      <c r="O139" s="46"/>
      <c r="P139" s="46"/>
      <c r="Q139" s="46"/>
      <c r="R139" s="46"/>
      <c r="S139" s="46"/>
      <c r="T139" s="46"/>
      <c r="U139" s="46"/>
      <c r="V139" s="46"/>
      <c r="W139" s="46"/>
      <c r="X139" s="46"/>
      <c r="Y139" s="46"/>
      <c r="Z139" s="46"/>
      <c r="AA139" s="46"/>
      <c r="AB139" s="46"/>
      <c r="AC139" s="46" t="e">
        <v>#N/A</v>
      </c>
      <c r="AD139" s="46" t="e">
        <v>#N/A</v>
      </c>
      <c r="AE139" s="46" t="e">
        <v>#N/A</v>
      </c>
      <c r="AF139" s="46" t="e">
        <v>#N/A</v>
      </c>
      <c r="AG139" s="46" t="e">
        <v>#N/A</v>
      </c>
      <c r="AH139" s="46" t="e">
        <v>#N/A</v>
      </c>
      <c r="AI139" s="46" t="e">
        <v>#N/A</v>
      </c>
      <c r="AJ139" s="46" t="e">
        <v>#N/A</v>
      </c>
      <c r="AK139" s="46"/>
      <c r="AL139" s="46"/>
      <c r="AM139" s="46"/>
      <c r="AN139" s="46"/>
      <c r="AO139" s="46"/>
      <c r="AP139" s="46"/>
      <c r="AQ139" s="46"/>
      <c r="AR139" s="46"/>
    </row>
    <row r="140" spans="1:44" ht="15">
      <c r="A140" s="70"/>
      <c r="B140" s="70"/>
      <c r="C140" s="70"/>
      <c r="D140" s="70"/>
      <c r="E140" s="70"/>
      <c r="F140" s="70"/>
      <c r="G140" s="70"/>
      <c r="H140" s="70"/>
      <c r="I140" s="136"/>
      <c r="J140" s="69"/>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78"/>
      <c r="AL140" s="78"/>
      <c r="AM140" s="46"/>
      <c r="AN140" s="46"/>
      <c r="AO140" s="78"/>
      <c r="AP140" s="78"/>
      <c r="AQ140" s="78"/>
      <c r="AR140" s="78"/>
    </row>
    <row r="141" spans="1:44" ht="15">
      <c r="A141" s="70"/>
      <c r="B141" s="70"/>
      <c r="C141" s="70"/>
      <c r="D141" s="70"/>
      <c r="E141" s="70"/>
      <c r="F141" s="70"/>
      <c r="G141" s="70"/>
      <c r="H141" s="70"/>
      <c r="I141" s="136"/>
      <c r="J141" s="69"/>
      <c r="K141" s="46"/>
      <c r="L141" s="46"/>
      <c r="M141" s="46"/>
      <c r="N141" s="46"/>
      <c r="O141" s="46"/>
      <c r="P141" s="46"/>
      <c r="Q141" s="46"/>
      <c r="R141" s="46"/>
      <c r="S141" s="46"/>
      <c r="T141" s="46"/>
      <c r="U141" s="46"/>
      <c r="V141" s="46"/>
      <c r="W141" s="46"/>
      <c r="X141" s="46"/>
      <c r="Y141" s="46"/>
      <c r="Z141" s="46"/>
      <c r="AA141" s="111"/>
      <c r="AB141" s="111"/>
      <c r="AC141" s="111"/>
      <c r="AD141" s="111"/>
      <c r="AE141" s="111"/>
      <c r="AF141" s="111"/>
      <c r="AG141" s="111"/>
      <c r="AH141" s="111"/>
      <c r="AI141" s="111"/>
      <c r="AJ141" s="111"/>
      <c r="AK141" s="111"/>
      <c r="AL141" s="111"/>
      <c r="AM141" s="111"/>
      <c r="AN141" s="111"/>
      <c r="AO141" s="111"/>
      <c r="AP141" s="111"/>
      <c r="AQ141" s="111"/>
      <c r="AR141" s="111"/>
    </row>
    <row r="142" spans="1:44" ht="15.75">
      <c r="A142" s="70"/>
      <c r="B142" s="70"/>
      <c r="C142" s="70"/>
      <c r="D142" s="70"/>
      <c r="E142" s="70"/>
      <c r="F142" s="70"/>
      <c r="G142" s="70"/>
      <c r="H142" s="70"/>
      <c r="I142" s="136"/>
      <c r="J142" s="69"/>
      <c r="K142" s="46"/>
      <c r="L142" s="46"/>
      <c r="M142" s="46"/>
      <c r="N142" s="46"/>
      <c r="O142" s="46"/>
      <c r="P142" s="46"/>
      <c r="Q142" s="46"/>
      <c r="R142" s="46"/>
      <c r="S142" s="46"/>
      <c r="T142" s="46"/>
      <c r="U142" s="46"/>
      <c r="V142" s="46"/>
      <c r="W142" s="46"/>
      <c r="X142" s="46"/>
      <c r="Y142" s="46"/>
      <c r="Z142" s="46"/>
      <c r="AA142" s="111"/>
      <c r="AB142" s="111"/>
      <c r="AC142" s="111"/>
      <c r="AD142" s="111"/>
      <c r="AE142" s="111"/>
      <c r="AF142" s="111"/>
      <c r="AG142" s="111"/>
      <c r="AH142" s="111"/>
      <c r="AI142" s="111"/>
      <c r="AJ142" s="111"/>
      <c r="AK142" s="111"/>
      <c r="AL142" s="111"/>
      <c r="AM142" s="111"/>
      <c r="AN142" s="111"/>
      <c r="AO142" s="111"/>
      <c r="AP142" s="111"/>
      <c r="AQ142" s="111"/>
      <c r="AR142" s="112"/>
    </row>
    <row r="143" spans="1:44" ht="15">
      <c r="A143" s="70"/>
      <c r="B143" s="70"/>
      <c r="C143" s="70"/>
      <c r="D143" s="70"/>
      <c r="E143" s="70"/>
      <c r="F143" s="70"/>
      <c r="G143" s="70"/>
      <c r="H143" s="70"/>
      <c r="I143" s="136"/>
      <c r="J143" s="69"/>
      <c r="K143" s="46"/>
      <c r="L143" s="46"/>
      <c r="M143" s="46"/>
      <c r="N143" s="46"/>
      <c r="O143" s="46"/>
      <c r="P143" s="46"/>
      <c r="Q143" s="46"/>
      <c r="R143" s="46"/>
      <c r="S143" s="46"/>
      <c r="T143" s="46"/>
      <c r="U143" s="46"/>
      <c r="V143" s="46"/>
      <c r="W143" s="46"/>
      <c r="X143" s="46"/>
      <c r="Y143" s="46"/>
      <c r="Z143" s="46"/>
      <c r="AA143" s="111"/>
      <c r="AB143" s="111"/>
      <c r="AC143" s="111"/>
      <c r="AD143" s="111"/>
      <c r="AE143" s="111"/>
      <c r="AF143" s="111"/>
      <c r="AG143" s="111"/>
      <c r="AH143" s="111"/>
      <c r="AI143" s="111"/>
      <c r="AJ143" s="111"/>
      <c r="AK143" s="111"/>
      <c r="AL143" s="111"/>
      <c r="AM143" s="111"/>
      <c r="AN143" s="111"/>
      <c r="AO143" s="111"/>
      <c r="AP143" s="111"/>
      <c r="AQ143" s="111"/>
      <c r="AR143" s="111"/>
    </row>
    <row r="144" spans="1:44" ht="15">
      <c r="A144" s="70"/>
      <c r="B144" s="70"/>
      <c r="C144" s="70"/>
      <c r="D144" s="70"/>
      <c r="E144" s="70"/>
      <c r="F144" s="70"/>
      <c r="G144" s="70"/>
      <c r="H144" s="70"/>
      <c r="I144" s="136"/>
      <c r="J144" s="69"/>
      <c r="K144" s="46"/>
      <c r="L144" s="46"/>
      <c r="M144" s="46"/>
      <c r="N144" s="46"/>
      <c r="O144" s="46"/>
      <c r="P144" s="46"/>
      <c r="Q144" s="46"/>
      <c r="R144" s="46"/>
      <c r="S144" s="46"/>
      <c r="T144" s="46"/>
      <c r="U144" s="46"/>
      <c r="V144" s="46"/>
      <c r="W144" s="46"/>
      <c r="X144" s="46"/>
      <c r="Y144" s="46"/>
      <c r="Z144" s="46"/>
      <c r="AA144" s="111"/>
      <c r="AB144" s="111"/>
      <c r="AC144" s="111"/>
      <c r="AD144" s="111"/>
      <c r="AE144" s="111"/>
      <c r="AF144" s="111"/>
      <c r="AG144" s="111"/>
      <c r="AH144" s="111"/>
      <c r="AI144" s="111"/>
      <c r="AJ144" s="111"/>
      <c r="AK144" s="111"/>
      <c r="AL144" s="111"/>
      <c r="AM144" s="111"/>
      <c r="AN144" s="111"/>
      <c r="AO144" s="111"/>
      <c r="AP144" s="111"/>
      <c r="AQ144" s="111"/>
      <c r="AR144" s="111"/>
    </row>
    <row r="145" spans="1:44" ht="15">
      <c r="A145" s="70"/>
      <c r="B145" s="70"/>
      <c r="C145" s="70"/>
      <c r="D145" s="70"/>
      <c r="E145" s="70"/>
      <c r="F145" s="70"/>
      <c r="G145" s="70"/>
      <c r="H145" s="70"/>
      <c r="I145" s="136"/>
      <c r="J145" s="69"/>
      <c r="K145" s="46"/>
      <c r="L145" s="46"/>
      <c r="M145" s="46"/>
      <c r="N145" s="46"/>
      <c r="O145" s="46"/>
      <c r="P145" s="46"/>
      <c r="Q145" s="46"/>
      <c r="R145" s="46"/>
      <c r="S145" s="46"/>
      <c r="T145" s="46"/>
      <c r="U145" s="46"/>
      <c r="V145" s="46"/>
      <c r="W145" s="46"/>
      <c r="X145" s="46"/>
      <c r="Y145" s="46"/>
      <c r="Z145" s="46"/>
      <c r="AA145" s="111"/>
      <c r="AB145" s="111"/>
      <c r="AC145" s="111"/>
      <c r="AD145" s="111"/>
      <c r="AE145" s="111"/>
      <c r="AF145" s="111"/>
      <c r="AG145" s="111"/>
      <c r="AH145" s="111"/>
      <c r="AI145" s="111"/>
      <c r="AJ145" s="111"/>
      <c r="AK145" s="111"/>
      <c r="AL145" s="111"/>
      <c r="AM145" s="111"/>
      <c r="AN145" s="111"/>
      <c r="AO145" s="111"/>
      <c r="AP145" s="111"/>
      <c r="AQ145" s="111"/>
      <c r="AR145" s="111"/>
    </row>
    <row r="146" spans="1:44" ht="15">
      <c r="A146" s="70"/>
      <c r="B146" s="70"/>
      <c r="C146" s="70"/>
      <c r="D146" s="70"/>
      <c r="E146" s="70"/>
      <c r="F146" s="70"/>
      <c r="G146" s="70"/>
      <c r="H146" s="70"/>
      <c r="I146" s="136"/>
      <c r="J146" s="69"/>
      <c r="K146" s="46"/>
      <c r="L146" s="46"/>
      <c r="M146" s="46"/>
      <c r="N146" s="46"/>
      <c r="O146" s="46"/>
      <c r="P146" s="46"/>
      <c r="Q146" s="46"/>
      <c r="R146" s="46"/>
      <c r="S146" s="46"/>
      <c r="T146" s="46"/>
      <c r="U146" s="46"/>
      <c r="V146" s="46"/>
      <c r="W146" s="46"/>
      <c r="X146" s="46"/>
      <c r="Y146" s="46"/>
      <c r="Z146" s="46"/>
      <c r="AA146" s="111"/>
      <c r="AB146" s="111"/>
      <c r="AC146" s="111"/>
      <c r="AD146" s="111"/>
      <c r="AE146" s="111"/>
      <c r="AF146" s="111"/>
      <c r="AG146" s="111"/>
      <c r="AH146" s="111"/>
      <c r="AI146" s="111"/>
      <c r="AJ146" s="111"/>
      <c r="AK146" s="111"/>
      <c r="AL146" s="111"/>
      <c r="AM146" s="111"/>
      <c r="AN146" s="111"/>
      <c r="AO146" s="111"/>
      <c r="AP146" s="111"/>
      <c r="AQ146" s="111"/>
      <c r="AR146" s="111"/>
    </row>
    <row r="147" spans="1:44" ht="15">
      <c r="A147" s="70"/>
      <c r="B147" s="70"/>
      <c r="C147" s="70"/>
      <c r="D147" s="70"/>
      <c r="E147" s="70"/>
      <c r="F147" s="70"/>
      <c r="G147" s="70"/>
      <c r="H147" s="70"/>
      <c r="I147" s="136"/>
      <c r="J147" s="69"/>
      <c r="K147" s="46"/>
      <c r="L147" s="46"/>
      <c r="M147" s="46"/>
      <c r="N147" s="46"/>
      <c r="O147" s="46"/>
      <c r="P147" s="46"/>
      <c r="Q147" s="46"/>
      <c r="R147" s="46"/>
      <c r="S147" s="46"/>
      <c r="T147" s="46"/>
      <c r="U147" s="46"/>
      <c r="V147" s="46"/>
      <c r="W147" s="46"/>
      <c r="X147" s="46"/>
      <c r="Y147" s="46"/>
      <c r="Z147" s="46"/>
      <c r="AA147" s="111"/>
      <c r="AB147" s="111"/>
      <c r="AC147" s="111"/>
      <c r="AD147" s="111"/>
      <c r="AE147" s="111"/>
      <c r="AF147" s="111"/>
      <c r="AG147" s="111"/>
      <c r="AH147" s="111"/>
      <c r="AI147" s="111"/>
      <c r="AJ147" s="111"/>
      <c r="AK147" s="111"/>
      <c r="AL147" s="111"/>
      <c r="AM147" s="111"/>
      <c r="AN147" s="111"/>
      <c r="AO147" s="111"/>
      <c r="AP147" s="111"/>
      <c r="AQ147" s="111"/>
      <c r="AR147" s="111"/>
    </row>
    <row r="148" spans="1:44" ht="15">
      <c r="A148" s="70"/>
      <c r="B148" s="70"/>
      <c r="C148" s="70"/>
      <c r="D148" s="70"/>
      <c r="E148" s="70"/>
      <c r="F148" s="70"/>
      <c r="G148" s="70"/>
      <c r="H148" s="70"/>
      <c r="I148" s="136"/>
      <c r="J148" s="69"/>
      <c r="K148" s="46"/>
      <c r="L148" s="46"/>
      <c r="M148" s="46"/>
      <c r="N148" s="46"/>
      <c r="O148" s="46"/>
      <c r="P148" s="46"/>
      <c r="Q148" s="46"/>
      <c r="R148" s="46"/>
      <c r="S148" s="46"/>
      <c r="T148" s="46"/>
      <c r="U148" s="46"/>
      <c r="V148" s="46"/>
      <c r="W148" s="46"/>
      <c r="X148" s="46"/>
      <c r="Y148" s="46"/>
      <c r="Z148" s="46"/>
      <c r="AA148" s="111"/>
      <c r="AB148" s="111"/>
      <c r="AC148" s="111"/>
      <c r="AD148" s="111"/>
      <c r="AE148" s="111"/>
      <c r="AF148" s="111"/>
      <c r="AG148" s="111"/>
      <c r="AH148" s="111"/>
      <c r="AI148" s="111"/>
      <c r="AJ148" s="111"/>
      <c r="AK148" s="111"/>
      <c r="AL148" s="111"/>
      <c r="AM148" s="111"/>
      <c r="AN148" s="111"/>
      <c r="AO148" s="111"/>
      <c r="AP148" s="111"/>
      <c r="AQ148" s="111"/>
      <c r="AR148" s="111"/>
    </row>
    <row r="149" spans="1:44" ht="15">
      <c r="A149" s="70"/>
      <c r="B149" s="70"/>
      <c r="C149" s="70"/>
      <c r="D149" s="70"/>
      <c r="E149" s="70"/>
      <c r="F149" s="70"/>
      <c r="G149" s="70"/>
      <c r="H149" s="70"/>
      <c r="I149" s="136"/>
      <c r="J149" s="69"/>
      <c r="K149" s="46"/>
      <c r="L149" s="46"/>
      <c r="M149" s="46"/>
      <c r="N149" s="46"/>
      <c r="O149" s="46"/>
      <c r="P149" s="46"/>
      <c r="Q149" s="46"/>
      <c r="R149" s="46"/>
      <c r="S149" s="46"/>
      <c r="T149" s="46"/>
      <c r="U149" s="46"/>
      <c r="V149" s="46"/>
      <c r="W149" s="46"/>
      <c r="X149" s="46"/>
      <c r="Y149" s="46"/>
      <c r="Z149" s="46"/>
      <c r="AA149" s="111"/>
      <c r="AB149" s="111"/>
      <c r="AC149" s="111"/>
      <c r="AD149" s="111"/>
      <c r="AE149" s="111"/>
      <c r="AF149" s="111"/>
      <c r="AG149" s="111"/>
      <c r="AH149" s="111"/>
      <c r="AI149" s="111"/>
      <c r="AJ149" s="111"/>
      <c r="AK149" s="111"/>
      <c r="AL149" s="111"/>
      <c r="AM149" s="111"/>
      <c r="AN149" s="111"/>
      <c r="AO149" s="111"/>
      <c r="AP149" s="111"/>
      <c r="AQ149" s="111"/>
      <c r="AR149" s="111"/>
    </row>
    <row r="150" spans="1:44" ht="15">
      <c r="A150" s="70"/>
      <c r="B150" s="70"/>
      <c r="C150" s="70"/>
      <c r="D150" s="70"/>
      <c r="E150" s="70"/>
      <c r="F150" s="70"/>
      <c r="G150" s="70"/>
      <c r="H150" s="70"/>
      <c r="I150" s="136"/>
      <c r="J150" s="69"/>
      <c r="K150" s="46"/>
      <c r="L150" s="46"/>
      <c r="M150" s="46"/>
      <c r="N150" s="46"/>
      <c r="O150" s="46"/>
      <c r="P150" s="46"/>
      <c r="Q150" s="46"/>
      <c r="R150" s="46"/>
      <c r="S150" s="46"/>
      <c r="T150" s="46"/>
      <c r="U150" s="46"/>
      <c r="V150" s="46"/>
      <c r="W150" s="46"/>
      <c r="X150" s="46"/>
      <c r="Y150" s="46"/>
      <c r="Z150" s="46"/>
      <c r="AA150" s="111"/>
      <c r="AB150" s="111"/>
      <c r="AC150" s="111"/>
      <c r="AD150" s="111"/>
      <c r="AE150" s="111"/>
      <c r="AF150" s="111"/>
      <c r="AG150" s="111"/>
      <c r="AH150" s="111"/>
      <c r="AI150" s="111"/>
      <c r="AJ150" s="111"/>
      <c r="AK150" s="111"/>
      <c r="AL150" s="111"/>
      <c r="AM150" s="111"/>
      <c r="AN150" s="111"/>
      <c r="AO150" s="111"/>
      <c r="AP150" s="111"/>
      <c r="AQ150" s="111"/>
      <c r="AR150" s="111"/>
    </row>
    <row r="151" spans="1:44" ht="15">
      <c r="A151" s="70"/>
      <c r="B151" s="70"/>
      <c r="C151" s="70"/>
      <c r="D151" s="70"/>
      <c r="E151" s="70"/>
      <c r="F151" s="70"/>
      <c r="G151" s="70"/>
      <c r="H151" s="70"/>
      <c r="I151" s="136"/>
      <c r="J151" s="69"/>
      <c r="K151" s="46"/>
      <c r="L151" s="46"/>
      <c r="M151" s="46"/>
      <c r="N151" s="46"/>
      <c r="O151" s="46"/>
      <c r="P151" s="46"/>
      <c r="Q151" s="46"/>
      <c r="R151" s="46"/>
      <c r="S151" s="46"/>
      <c r="T151" s="46"/>
      <c r="U151" s="46"/>
      <c r="V151" s="46"/>
      <c r="W151" s="46"/>
      <c r="X151" s="46"/>
      <c r="Y151" s="46"/>
      <c r="Z151" s="46"/>
      <c r="AA151" s="111"/>
      <c r="AB151" s="111"/>
      <c r="AC151" s="111"/>
      <c r="AD151" s="111"/>
      <c r="AE151" s="111"/>
      <c r="AF151" s="111"/>
      <c r="AG151" s="111"/>
      <c r="AH151" s="111"/>
      <c r="AI151" s="111"/>
      <c r="AJ151" s="111"/>
      <c r="AK151" s="111"/>
      <c r="AL151" s="111"/>
      <c r="AM151" s="111"/>
      <c r="AN151" s="111"/>
      <c r="AO151" s="111"/>
      <c r="AP151" s="111"/>
      <c r="AQ151" s="111"/>
      <c r="AR151" s="111"/>
    </row>
    <row r="152" spans="1:44" ht="15">
      <c r="A152" s="70"/>
      <c r="B152" s="70"/>
      <c r="C152" s="70"/>
      <c r="D152" s="70"/>
      <c r="E152" s="70"/>
      <c r="F152" s="70"/>
      <c r="G152" s="70"/>
      <c r="H152" s="70"/>
      <c r="I152" s="136"/>
      <c r="J152" s="69"/>
      <c r="K152" s="46"/>
      <c r="L152" s="46"/>
      <c r="M152" s="46"/>
      <c r="N152" s="46"/>
      <c r="O152" s="46"/>
      <c r="P152" s="46"/>
      <c r="Q152" s="46"/>
      <c r="R152" s="46"/>
      <c r="S152" s="46"/>
      <c r="T152" s="46"/>
      <c r="U152" s="46"/>
      <c r="V152" s="46"/>
      <c r="W152" s="46"/>
      <c r="X152" s="46"/>
      <c r="Y152" s="46"/>
      <c r="Z152" s="46"/>
      <c r="AA152" s="111"/>
      <c r="AB152" s="111"/>
      <c r="AC152" s="111"/>
      <c r="AD152" s="111"/>
      <c r="AE152" s="111"/>
      <c r="AF152" s="111"/>
      <c r="AG152" s="111"/>
      <c r="AH152" s="111"/>
      <c r="AI152" s="111"/>
      <c r="AJ152" s="111"/>
      <c r="AK152" s="111"/>
      <c r="AL152" s="111"/>
      <c r="AM152" s="111"/>
      <c r="AN152" s="111"/>
      <c r="AO152" s="111"/>
      <c r="AP152" s="111"/>
      <c r="AQ152" s="111"/>
      <c r="AR152" s="111"/>
    </row>
    <row r="153" spans="1:44" ht="15">
      <c r="A153" s="70"/>
      <c r="B153" s="70"/>
      <c r="C153" s="70"/>
      <c r="D153" s="70"/>
      <c r="E153" s="70"/>
      <c r="F153" s="70"/>
      <c r="G153" s="70"/>
      <c r="H153" s="70"/>
      <c r="I153" s="136"/>
      <c r="J153" s="69"/>
      <c r="K153" s="46"/>
      <c r="L153" s="46"/>
      <c r="M153" s="46"/>
      <c r="N153" s="46"/>
      <c r="O153" s="46"/>
      <c r="P153" s="46"/>
      <c r="Q153" s="46"/>
      <c r="R153" s="46"/>
      <c r="S153" s="46"/>
      <c r="T153" s="46"/>
      <c r="U153" s="46"/>
      <c r="V153" s="46"/>
      <c r="W153" s="46"/>
      <c r="X153" s="46"/>
      <c r="Y153" s="46"/>
      <c r="Z153" s="46"/>
      <c r="AA153" s="111"/>
      <c r="AB153" s="111"/>
      <c r="AC153" s="111"/>
      <c r="AD153" s="111"/>
      <c r="AE153" s="111"/>
      <c r="AF153" s="111"/>
      <c r="AG153" s="111"/>
      <c r="AH153" s="111"/>
      <c r="AI153" s="111"/>
      <c r="AJ153" s="111"/>
      <c r="AK153" s="111"/>
      <c r="AL153" s="111"/>
      <c r="AM153" s="111"/>
      <c r="AN153" s="111"/>
      <c r="AO153" s="111"/>
      <c r="AP153" s="111"/>
      <c r="AQ153" s="111"/>
      <c r="AR153" s="111"/>
    </row>
    <row r="154" spans="1:44" ht="15">
      <c r="A154" s="70"/>
      <c r="B154" s="70"/>
      <c r="C154" s="70"/>
      <c r="D154" s="70"/>
      <c r="E154" s="70"/>
      <c r="F154" s="70"/>
      <c r="G154" s="70"/>
      <c r="H154" s="70"/>
      <c r="I154" s="136"/>
      <c r="J154" s="69"/>
      <c r="K154" s="46"/>
      <c r="L154" s="46"/>
      <c r="M154" s="46"/>
      <c r="N154" s="46"/>
      <c r="O154" s="46"/>
      <c r="P154" s="46"/>
      <c r="Q154" s="46"/>
      <c r="R154" s="46"/>
      <c r="S154" s="46"/>
      <c r="T154" s="46"/>
      <c r="U154" s="46"/>
      <c r="V154" s="46"/>
      <c r="W154" s="46"/>
      <c r="X154" s="46"/>
      <c r="Y154" s="46"/>
      <c r="Z154" s="46"/>
      <c r="AA154" s="111"/>
      <c r="AB154" s="111"/>
      <c r="AC154" s="111"/>
      <c r="AD154" s="111"/>
      <c r="AE154" s="111"/>
      <c r="AF154" s="111"/>
      <c r="AG154" s="111"/>
      <c r="AH154" s="111"/>
      <c r="AI154" s="111"/>
      <c r="AJ154" s="111"/>
      <c r="AK154" s="111"/>
      <c r="AL154" s="111"/>
      <c r="AM154" s="111"/>
      <c r="AN154" s="111"/>
      <c r="AO154" s="111"/>
      <c r="AP154" s="111"/>
      <c r="AQ154" s="111"/>
      <c r="AR154" s="111"/>
    </row>
    <row r="155" spans="1:44" ht="15">
      <c r="A155" s="70"/>
      <c r="B155" s="70"/>
      <c r="C155" s="70"/>
      <c r="D155" s="70"/>
      <c r="E155" s="70"/>
      <c r="F155" s="70"/>
      <c r="G155" s="70"/>
      <c r="H155" s="70"/>
      <c r="I155" s="136"/>
      <c r="J155" s="69"/>
      <c r="K155" s="46"/>
      <c r="L155" s="46"/>
      <c r="M155" s="46"/>
      <c r="N155" s="46"/>
      <c r="O155" s="46"/>
      <c r="P155" s="46"/>
      <c r="Q155" s="46"/>
      <c r="R155" s="46"/>
      <c r="S155" s="46"/>
      <c r="T155" s="46"/>
      <c r="U155" s="46"/>
      <c r="V155" s="46"/>
      <c r="W155" s="46"/>
      <c r="X155" s="46"/>
      <c r="Y155" s="46"/>
      <c r="Z155" s="46"/>
      <c r="AA155" s="111"/>
      <c r="AB155" s="111"/>
      <c r="AC155" s="111"/>
      <c r="AD155" s="111"/>
      <c r="AE155" s="111"/>
      <c r="AF155" s="111"/>
      <c r="AG155" s="111"/>
      <c r="AH155" s="111"/>
      <c r="AI155" s="111"/>
      <c r="AJ155" s="111"/>
      <c r="AK155" s="111"/>
      <c r="AL155" s="111"/>
      <c r="AM155" s="111"/>
      <c r="AN155" s="111"/>
      <c r="AO155" s="111"/>
      <c r="AP155" s="111"/>
      <c r="AQ155" s="111"/>
      <c r="AR155" s="111"/>
    </row>
    <row r="156" spans="1:44" ht="15">
      <c r="A156" s="70"/>
      <c r="B156" s="70"/>
      <c r="C156" s="70"/>
      <c r="D156" s="70"/>
      <c r="E156" s="70"/>
      <c r="F156" s="70"/>
      <c r="G156" s="70"/>
      <c r="H156" s="70"/>
      <c r="I156" s="136"/>
      <c r="J156" s="69"/>
      <c r="K156" s="46"/>
      <c r="L156" s="46"/>
      <c r="M156" s="46"/>
      <c r="N156" s="46"/>
      <c r="O156" s="46"/>
      <c r="P156" s="46"/>
      <c r="Q156" s="46"/>
      <c r="R156" s="46"/>
      <c r="S156" s="46"/>
      <c r="T156" s="46"/>
      <c r="U156" s="46"/>
      <c r="V156" s="46"/>
      <c r="W156" s="46"/>
      <c r="X156" s="46"/>
      <c r="Y156" s="46"/>
      <c r="Z156" s="46"/>
      <c r="AA156" s="111"/>
      <c r="AB156" s="111"/>
      <c r="AC156" s="111"/>
      <c r="AD156" s="111"/>
      <c r="AE156" s="111"/>
      <c r="AF156" s="111"/>
      <c r="AG156" s="111"/>
      <c r="AH156" s="111"/>
      <c r="AI156" s="111"/>
      <c r="AJ156" s="111"/>
      <c r="AK156" s="111"/>
      <c r="AL156" s="111"/>
      <c r="AM156" s="111"/>
      <c r="AN156" s="111"/>
      <c r="AO156" s="111"/>
      <c r="AP156" s="111"/>
      <c r="AQ156" s="111"/>
      <c r="AR156" s="111"/>
    </row>
    <row r="157" spans="1:44" ht="15">
      <c r="A157" s="70"/>
      <c r="B157" s="70"/>
      <c r="C157" s="70"/>
      <c r="D157" s="70"/>
      <c r="E157" s="70"/>
      <c r="F157" s="70"/>
      <c r="G157" s="70"/>
      <c r="H157" s="70"/>
      <c r="I157" s="136"/>
      <c r="J157" s="69"/>
      <c r="K157" s="46"/>
      <c r="L157" s="46"/>
      <c r="M157" s="46"/>
      <c r="N157" s="46"/>
      <c r="O157" s="46"/>
      <c r="P157" s="46"/>
      <c r="Q157" s="46"/>
      <c r="R157" s="46"/>
      <c r="S157" s="46"/>
      <c r="T157" s="46"/>
      <c r="U157" s="46"/>
      <c r="V157" s="46"/>
      <c r="W157" s="46"/>
      <c r="X157" s="46"/>
      <c r="Y157" s="46"/>
      <c r="Z157" s="46"/>
      <c r="AA157" s="111"/>
      <c r="AB157" s="111"/>
      <c r="AC157" s="111"/>
      <c r="AD157" s="111"/>
      <c r="AE157" s="111"/>
      <c r="AF157" s="111"/>
      <c r="AG157" s="111"/>
      <c r="AH157" s="111"/>
      <c r="AI157" s="111"/>
      <c r="AJ157" s="111"/>
      <c r="AK157" s="111"/>
      <c r="AL157" s="111"/>
      <c r="AM157" s="111"/>
      <c r="AN157" s="111"/>
      <c r="AO157" s="111"/>
      <c r="AP157" s="111"/>
      <c r="AQ157" s="111"/>
      <c r="AR157" s="111"/>
    </row>
    <row r="158" spans="1:44" ht="15">
      <c r="A158" s="70"/>
      <c r="B158" s="70"/>
      <c r="C158" s="70"/>
      <c r="D158" s="70"/>
      <c r="E158" s="70"/>
      <c r="F158" s="70"/>
      <c r="G158" s="70"/>
      <c r="H158" s="70"/>
      <c r="I158" s="136"/>
      <c r="J158" s="69"/>
      <c r="K158" s="46"/>
      <c r="L158" s="46"/>
      <c r="M158" s="46"/>
      <c r="N158" s="46"/>
      <c r="O158" s="46"/>
      <c r="P158" s="46"/>
      <c r="Q158" s="46"/>
      <c r="R158" s="46"/>
      <c r="S158" s="46"/>
      <c r="T158" s="46"/>
      <c r="U158" s="46"/>
      <c r="V158" s="46"/>
      <c r="W158" s="46"/>
      <c r="X158" s="46"/>
      <c r="Y158" s="46"/>
      <c r="Z158" s="46"/>
      <c r="AA158" s="111"/>
      <c r="AB158" s="111"/>
      <c r="AC158" s="111"/>
      <c r="AD158" s="111"/>
      <c r="AE158" s="111"/>
      <c r="AF158" s="111"/>
      <c r="AG158" s="111"/>
      <c r="AH158" s="111"/>
      <c r="AI158" s="111"/>
      <c r="AJ158" s="111"/>
      <c r="AK158" s="111"/>
      <c r="AL158" s="111"/>
      <c r="AM158" s="111"/>
      <c r="AN158" s="111"/>
      <c r="AO158" s="111"/>
      <c r="AP158" s="111"/>
      <c r="AQ158" s="111"/>
      <c r="AR158" s="111"/>
    </row>
    <row r="159" spans="1:44" ht="15">
      <c r="A159" s="70"/>
      <c r="B159" s="70"/>
      <c r="C159" s="70"/>
      <c r="D159" s="70"/>
      <c r="E159" s="70"/>
      <c r="F159" s="70"/>
      <c r="G159" s="70"/>
      <c r="H159" s="70"/>
      <c r="I159" s="136"/>
      <c r="J159" s="69"/>
      <c r="K159" s="46"/>
      <c r="L159" s="46"/>
      <c r="M159" s="46"/>
      <c r="N159" s="46"/>
      <c r="O159" s="46"/>
      <c r="P159" s="46"/>
      <c r="Q159" s="46"/>
      <c r="R159" s="46"/>
      <c r="S159" s="46"/>
      <c r="T159" s="46"/>
      <c r="U159" s="46"/>
      <c r="V159" s="46"/>
      <c r="W159" s="46"/>
      <c r="X159" s="46"/>
      <c r="Y159" s="46"/>
      <c r="Z159" s="46"/>
      <c r="AA159" s="111"/>
      <c r="AB159" s="111"/>
      <c r="AC159" s="111"/>
      <c r="AD159" s="111"/>
      <c r="AE159" s="111"/>
      <c r="AF159" s="111"/>
      <c r="AG159" s="111"/>
      <c r="AH159" s="111"/>
      <c r="AI159" s="111"/>
      <c r="AJ159" s="111"/>
      <c r="AK159" s="111"/>
      <c r="AL159" s="111"/>
      <c r="AM159" s="111"/>
      <c r="AN159" s="111"/>
      <c r="AO159" s="111"/>
      <c r="AP159" s="111"/>
      <c r="AQ159" s="111"/>
      <c r="AR159" s="111"/>
    </row>
    <row r="160" spans="1:44" ht="15">
      <c r="A160" s="70"/>
      <c r="B160" s="70"/>
      <c r="C160" s="70"/>
      <c r="D160" s="70"/>
      <c r="E160" s="70"/>
      <c r="F160" s="70"/>
      <c r="G160" s="70"/>
      <c r="H160" s="70"/>
      <c r="I160" s="136"/>
      <c r="J160" s="69"/>
      <c r="K160" s="46"/>
      <c r="L160" s="46"/>
      <c r="M160" s="46"/>
      <c r="N160" s="46"/>
      <c r="O160" s="46"/>
      <c r="P160" s="46"/>
      <c r="Q160" s="46"/>
      <c r="R160" s="46"/>
      <c r="S160" s="46"/>
      <c r="T160" s="46"/>
      <c r="U160" s="46"/>
      <c r="V160" s="46"/>
      <c r="W160" s="46"/>
      <c r="X160" s="46"/>
      <c r="Y160" s="46"/>
      <c r="Z160" s="46"/>
      <c r="AA160" s="111"/>
      <c r="AB160" s="111"/>
      <c r="AC160" s="111"/>
      <c r="AD160" s="111"/>
      <c r="AE160" s="111"/>
      <c r="AF160" s="111"/>
      <c r="AG160" s="111"/>
      <c r="AH160" s="111"/>
      <c r="AI160" s="111"/>
      <c r="AJ160" s="111"/>
      <c r="AK160" s="111"/>
      <c r="AL160" s="111"/>
      <c r="AM160" s="111"/>
      <c r="AN160" s="111"/>
      <c r="AO160" s="111"/>
      <c r="AP160" s="111"/>
      <c r="AQ160" s="111"/>
      <c r="AR160" s="111"/>
    </row>
    <row r="161" spans="1:44" ht="15">
      <c r="A161" s="70"/>
      <c r="B161" s="70"/>
      <c r="C161" s="70"/>
      <c r="D161" s="70"/>
      <c r="E161" s="70"/>
      <c r="F161" s="70"/>
      <c r="G161" s="70"/>
      <c r="H161" s="70"/>
      <c r="I161" s="136"/>
      <c r="J161" s="69"/>
      <c r="K161" s="46"/>
      <c r="L161" s="46"/>
      <c r="M161" s="46"/>
      <c r="N161" s="46"/>
      <c r="O161" s="46"/>
      <c r="P161" s="46"/>
      <c r="Q161" s="46"/>
      <c r="R161" s="46"/>
      <c r="S161" s="46"/>
      <c r="T161" s="46"/>
      <c r="U161" s="46"/>
      <c r="V161" s="46"/>
      <c r="W161" s="46"/>
      <c r="X161" s="46"/>
      <c r="Y161" s="46"/>
      <c r="Z161" s="46"/>
      <c r="AA161" s="111"/>
      <c r="AB161" s="111"/>
      <c r="AC161" s="111"/>
      <c r="AD161" s="111"/>
      <c r="AE161" s="111"/>
      <c r="AF161" s="111"/>
      <c r="AG161" s="111"/>
      <c r="AH161" s="111"/>
      <c r="AI161" s="111"/>
      <c r="AJ161" s="111"/>
      <c r="AK161" s="111"/>
      <c r="AL161" s="111"/>
      <c r="AM161" s="111"/>
      <c r="AN161" s="111"/>
      <c r="AO161" s="111"/>
      <c r="AP161" s="111"/>
      <c r="AQ161" s="111"/>
      <c r="AR161" s="111"/>
    </row>
    <row r="162" spans="1:44" ht="15">
      <c r="A162" s="70"/>
      <c r="B162" s="70"/>
      <c r="C162" s="70"/>
      <c r="D162" s="70"/>
      <c r="E162" s="70"/>
      <c r="F162" s="70"/>
      <c r="G162" s="70"/>
      <c r="H162" s="70"/>
      <c r="I162" s="136"/>
      <c r="J162" s="69"/>
      <c r="K162" s="46"/>
      <c r="L162" s="46"/>
      <c r="M162" s="46"/>
      <c r="N162" s="46"/>
      <c r="O162" s="46"/>
      <c r="P162" s="46"/>
      <c r="Q162" s="46"/>
      <c r="R162" s="46"/>
      <c r="S162" s="46"/>
      <c r="T162" s="46"/>
      <c r="U162" s="46"/>
      <c r="V162" s="46"/>
      <c r="W162" s="46"/>
      <c r="X162" s="46"/>
      <c r="Y162" s="46"/>
      <c r="Z162" s="46"/>
      <c r="AA162" s="111"/>
      <c r="AB162" s="111"/>
      <c r="AC162" s="111"/>
      <c r="AD162" s="111"/>
      <c r="AE162" s="111"/>
      <c r="AF162" s="111"/>
      <c r="AG162" s="111"/>
      <c r="AH162" s="111"/>
      <c r="AI162" s="111"/>
      <c r="AJ162" s="111"/>
      <c r="AK162" s="111"/>
      <c r="AL162" s="111"/>
      <c r="AM162" s="111"/>
      <c r="AN162" s="111"/>
      <c r="AO162" s="111"/>
      <c r="AP162" s="111"/>
      <c r="AQ162" s="111"/>
      <c r="AR162" s="111"/>
    </row>
    <row r="163" spans="1:44" ht="15">
      <c r="A163" s="70"/>
      <c r="B163" s="70"/>
      <c r="C163" s="70"/>
      <c r="D163" s="70"/>
      <c r="E163" s="70"/>
      <c r="F163" s="70"/>
      <c r="G163" s="70"/>
      <c r="H163" s="70"/>
      <c r="I163" s="136"/>
      <c r="J163" s="69"/>
      <c r="K163" s="46"/>
      <c r="L163" s="46"/>
      <c r="M163" s="46"/>
      <c r="N163" s="46"/>
      <c r="O163" s="46"/>
      <c r="P163" s="46"/>
      <c r="Q163" s="46"/>
      <c r="R163" s="46"/>
      <c r="S163" s="46"/>
      <c r="T163" s="46"/>
      <c r="U163" s="46"/>
      <c r="V163" s="46"/>
      <c r="W163" s="46"/>
      <c r="X163" s="46"/>
      <c r="Y163" s="46"/>
      <c r="Z163" s="46"/>
      <c r="AA163" s="111"/>
      <c r="AB163" s="111"/>
      <c r="AC163" s="111"/>
      <c r="AD163" s="111"/>
      <c r="AE163" s="111"/>
      <c r="AF163" s="111"/>
      <c r="AG163" s="111"/>
      <c r="AH163" s="111"/>
      <c r="AI163" s="111"/>
      <c r="AJ163" s="111"/>
      <c r="AK163" s="111"/>
      <c r="AL163" s="111"/>
      <c r="AM163" s="111"/>
      <c r="AN163" s="111"/>
      <c r="AO163" s="111"/>
      <c r="AP163" s="111"/>
      <c r="AQ163" s="111"/>
      <c r="AR163" s="111"/>
    </row>
    <row r="164" spans="1:44" ht="15">
      <c r="A164" s="70"/>
      <c r="B164" s="70"/>
      <c r="C164" s="70"/>
      <c r="D164" s="70"/>
      <c r="E164" s="70"/>
      <c r="F164" s="70"/>
      <c r="G164" s="70"/>
      <c r="H164" s="70"/>
      <c r="I164" s="136"/>
      <c r="J164" s="69"/>
      <c r="K164" s="46"/>
      <c r="L164" s="46"/>
      <c r="M164" s="46"/>
      <c r="N164" s="46"/>
      <c r="O164" s="46"/>
      <c r="P164" s="46"/>
      <c r="Q164" s="46"/>
      <c r="R164" s="46"/>
      <c r="S164" s="46"/>
      <c r="T164" s="46"/>
      <c r="U164" s="46"/>
      <c r="V164" s="46"/>
      <c r="W164" s="46"/>
      <c r="X164" s="46"/>
      <c r="Y164" s="46"/>
      <c r="Z164" s="46"/>
      <c r="AA164" s="111"/>
      <c r="AB164" s="111"/>
      <c r="AC164" s="111"/>
      <c r="AD164" s="111"/>
      <c r="AE164" s="111"/>
      <c r="AF164" s="111"/>
      <c r="AG164" s="111"/>
      <c r="AH164" s="111"/>
      <c r="AI164" s="111"/>
      <c r="AJ164" s="111"/>
      <c r="AK164" s="111"/>
      <c r="AL164" s="111"/>
      <c r="AM164" s="111"/>
      <c r="AN164" s="111"/>
      <c r="AO164" s="111"/>
      <c r="AP164" s="111"/>
      <c r="AQ164" s="111"/>
      <c r="AR164" s="111"/>
    </row>
    <row r="165" spans="1:44" ht="15">
      <c r="A165" s="70"/>
      <c r="B165" s="70"/>
      <c r="C165" s="70"/>
      <c r="D165" s="70"/>
      <c r="E165" s="70"/>
      <c r="F165" s="70"/>
      <c r="G165" s="70"/>
      <c r="H165" s="70"/>
      <c r="I165" s="136"/>
      <c r="J165" s="69"/>
      <c r="K165" s="46"/>
      <c r="L165" s="46"/>
      <c r="M165" s="46"/>
      <c r="N165" s="46"/>
      <c r="O165" s="46"/>
      <c r="P165" s="46"/>
      <c r="Q165" s="46"/>
      <c r="R165" s="46"/>
      <c r="S165" s="46"/>
      <c r="T165" s="46"/>
      <c r="U165" s="46"/>
      <c r="V165" s="46"/>
      <c r="W165" s="46"/>
      <c r="X165" s="46"/>
      <c r="Y165" s="46"/>
      <c r="Z165" s="46"/>
      <c r="AA165" s="111"/>
      <c r="AB165" s="111"/>
      <c r="AC165" s="111"/>
      <c r="AD165" s="111"/>
      <c r="AE165" s="111"/>
      <c r="AF165" s="111"/>
      <c r="AG165" s="111"/>
      <c r="AH165" s="111"/>
      <c r="AI165" s="111"/>
      <c r="AJ165" s="111"/>
      <c r="AK165" s="111"/>
      <c r="AL165" s="111"/>
      <c r="AM165" s="111"/>
      <c r="AN165" s="111"/>
      <c r="AO165" s="111"/>
      <c r="AP165" s="111"/>
      <c r="AQ165" s="111"/>
      <c r="AR165" s="111"/>
    </row>
    <row r="166" spans="1:44" ht="15">
      <c r="A166" s="70"/>
      <c r="B166" s="70"/>
      <c r="C166" s="70"/>
      <c r="D166" s="70"/>
      <c r="E166" s="70"/>
      <c r="F166" s="70"/>
      <c r="G166" s="70"/>
      <c r="H166" s="70"/>
      <c r="I166" s="136"/>
      <c r="J166" s="69"/>
      <c r="K166" s="46"/>
      <c r="L166" s="46"/>
      <c r="M166" s="46"/>
      <c r="N166" s="46"/>
      <c r="O166" s="46"/>
      <c r="P166" s="46"/>
      <c r="Q166" s="46"/>
      <c r="R166" s="46"/>
      <c r="S166" s="46"/>
      <c r="T166" s="46"/>
      <c r="U166" s="46"/>
      <c r="V166" s="46"/>
      <c r="W166" s="46"/>
      <c r="X166" s="46"/>
      <c r="Y166" s="46"/>
      <c r="Z166" s="46"/>
      <c r="AA166" s="111"/>
      <c r="AB166" s="111"/>
      <c r="AC166" s="111"/>
      <c r="AD166" s="111"/>
      <c r="AE166" s="111"/>
      <c r="AF166" s="111"/>
      <c r="AG166" s="111"/>
      <c r="AH166" s="111"/>
      <c r="AI166" s="111"/>
      <c r="AJ166" s="111"/>
      <c r="AK166" s="111"/>
      <c r="AL166" s="111"/>
      <c r="AM166" s="111"/>
      <c r="AN166" s="111"/>
      <c r="AO166" s="111"/>
      <c r="AP166" s="111"/>
      <c r="AQ166" s="111"/>
      <c r="AR166" s="111"/>
    </row>
    <row r="167" spans="1:44" ht="15">
      <c r="A167" s="70"/>
      <c r="B167" s="70"/>
      <c r="C167" s="70"/>
      <c r="D167" s="70"/>
      <c r="E167" s="70"/>
      <c r="F167" s="70"/>
      <c r="G167" s="70"/>
      <c r="H167" s="70"/>
      <c r="I167" s="136"/>
      <c r="J167" s="69"/>
      <c r="K167" s="46"/>
      <c r="L167" s="46"/>
      <c r="M167" s="46"/>
      <c r="N167" s="46"/>
      <c r="O167" s="46"/>
      <c r="P167" s="46"/>
      <c r="Q167" s="46"/>
      <c r="R167" s="46"/>
      <c r="S167" s="46"/>
      <c r="T167" s="46"/>
      <c r="U167" s="46"/>
      <c r="V167" s="46"/>
      <c r="W167" s="46"/>
      <c r="X167" s="46"/>
      <c r="Y167" s="46"/>
      <c r="Z167" s="46"/>
      <c r="AA167" s="111"/>
      <c r="AB167" s="111"/>
      <c r="AC167" s="111"/>
      <c r="AD167" s="111"/>
      <c r="AE167" s="111"/>
      <c r="AF167" s="111"/>
      <c r="AG167" s="111"/>
      <c r="AH167" s="111"/>
      <c r="AI167" s="111"/>
      <c r="AJ167" s="111"/>
      <c r="AK167" s="111"/>
      <c r="AL167" s="111"/>
      <c r="AM167" s="111"/>
      <c r="AN167" s="111"/>
      <c r="AO167" s="111"/>
      <c r="AP167" s="111"/>
      <c r="AQ167" s="111"/>
      <c r="AR167" s="111"/>
    </row>
    <row r="168" spans="1:44" ht="15">
      <c r="A168" s="70"/>
      <c r="B168" s="70"/>
      <c r="C168" s="70"/>
      <c r="D168" s="70"/>
      <c r="E168" s="70"/>
      <c r="F168" s="70"/>
      <c r="G168" s="70"/>
      <c r="H168" s="70"/>
      <c r="I168" s="136"/>
      <c r="J168" s="69"/>
      <c r="K168" s="46"/>
      <c r="L168" s="46"/>
      <c r="M168" s="46"/>
      <c r="N168" s="46"/>
      <c r="O168" s="46"/>
      <c r="P168" s="46"/>
      <c r="Q168" s="46"/>
      <c r="R168" s="46"/>
      <c r="S168" s="46"/>
      <c r="T168" s="46"/>
      <c r="U168" s="46"/>
      <c r="V168" s="46"/>
      <c r="W168" s="46"/>
      <c r="X168" s="46"/>
      <c r="Y168" s="46"/>
      <c r="Z168" s="46"/>
      <c r="AA168" s="111"/>
      <c r="AB168" s="111"/>
      <c r="AC168" s="111"/>
      <c r="AD168" s="111"/>
      <c r="AE168" s="111"/>
      <c r="AF168" s="111"/>
      <c r="AG168" s="111"/>
      <c r="AH168" s="111"/>
      <c r="AI168" s="111"/>
      <c r="AJ168" s="111"/>
      <c r="AK168" s="111"/>
      <c r="AL168" s="111"/>
      <c r="AM168" s="111"/>
      <c r="AN168" s="111"/>
      <c r="AO168" s="111"/>
      <c r="AP168" s="111"/>
      <c r="AQ168" s="111"/>
      <c r="AR168" s="111"/>
    </row>
    <row r="169" spans="1:44" ht="15">
      <c r="A169" s="70"/>
      <c r="B169" s="70"/>
      <c r="C169" s="70"/>
      <c r="D169" s="70"/>
      <c r="E169" s="70"/>
      <c r="F169" s="70"/>
      <c r="G169" s="70"/>
      <c r="H169" s="70"/>
      <c r="I169" s="136"/>
      <c r="J169" s="69"/>
      <c r="K169" s="46"/>
      <c r="L169" s="46"/>
      <c r="M169" s="46"/>
      <c r="N169" s="46"/>
      <c r="O169" s="46"/>
      <c r="P169" s="46"/>
      <c r="Q169" s="46"/>
      <c r="R169" s="46"/>
      <c r="S169" s="46"/>
      <c r="T169" s="46"/>
      <c r="U169" s="46"/>
      <c r="V169" s="46"/>
      <c r="W169" s="46"/>
      <c r="X169" s="46"/>
      <c r="Y169" s="46"/>
      <c r="Z169" s="46"/>
      <c r="AA169" s="111"/>
      <c r="AB169" s="111"/>
      <c r="AC169" s="111"/>
      <c r="AD169" s="111"/>
      <c r="AE169" s="111"/>
      <c r="AF169" s="111"/>
      <c r="AG169" s="111"/>
      <c r="AH169" s="111"/>
      <c r="AI169" s="111"/>
      <c r="AJ169" s="111"/>
      <c r="AK169" s="111"/>
      <c r="AL169" s="111"/>
      <c r="AM169" s="111"/>
      <c r="AN169" s="111"/>
      <c r="AO169" s="111"/>
      <c r="AP169" s="111"/>
      <c r="AQ169" s="111"/>
      <c r="AR169" s="111"/>
    </row>
    <row r="170" spans="1:26" ht="15">
      <c r="A170" s="70"/>
      <c r="B170" s="70"/>
      <c r="C170" s="70"/>
      <c r="D170" s="70"/>
      <c r="E170" s="70"/>
      <c r="F170" s="70"/>
      <c r="G170" s="70"/>
      <c r="H170" s="70"/>
      <c r="I170" s="136"/>
      <c r="J170" s="69"/>
      <c r="K170" s="46"/>
      <c r="L170" s="46"/>
      <c r="M170" s="46"/>
      <c r="N170" s="46"/>
      <c r="O170" s="46"/>
      <c r="P170" s="46"/>
      <c r="Q170" s="46"/>
      <c r="R170" s="46"/>
      <c r="S170" s="46"/>
      <c r="T170" s="46"/>
      <c r="U170" s="46"/>
      <c r="V170" s="46"/>
      <c r="W170" s="46"/>
      <c r="X170" s="46"/>
      <c r="Y170" s="46"/>
      <c r="Z170" s="46"/>
    </row>
    <row r="171" spans="1:8" ht="15">
      <c r="A171" s="70"/>
      <c r="B171" s="70"/>
      <c r="C171" s="70"/>
      <c r="D171" s="70"/>
      <c r="E171" s="70"/>
      <c r="F171" s="70"/>
      <c r="G171" s="70"/>
      <c r="H171" s="70"/>
    </row>
    <row r="172" spans="1:8" ht="15">
      <c r="A172" s="70"/>
      <c r="B172" s="70"/>
      <c r="C172" s="70"/>
      <c r="D172" s="70"/>
      <c r="E172" s="70"/>
      <c r="F172" s="70"/>
      <c r="G172" s="70"/>
      <c r="H172" s="70"/>
    </row>
    <row r="173" spans="1:8" ht="15">
      <c r="A173" s="70"/>
      <c r="B173" s="70"/>
      <c r="C173" s="70"/>
      <c r="D173" s="70"/>
      <c r="E173" s="70"/>
      <c r="F173" s="70"/>
      <c r="G173" s="70"/>
      <c r="H173" s="70"/>
    </row>
  </sheetData>
  <sheetProtection password="E42C" sheet="1" objects="1" scenarios="1"/>
  <mergeCells count="6">
    <mergeCell ref="A31:C31"/>
    <mergeCell ref="A1:H1"/>
    <mergeCell ref="A2:H2"/>
    <mergeCell ref="A14:C14"/>
    <mergeCell ref="A27:D27"/>
    <mergeCell ref="A8:C8"/>
  </mergeCell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3.xml><?xml version="1.0" encoding="utf-8"?>
<worksheet xmlns="http://schemas.openxmlformats.org/spreadsheetml/2006/main" xmlns:r="http://schemas.openxmlformats.org/officeDocument/2006/relationships">
  <sheetPr codeName="Sheet12"/>
  <dimension ref="A1:Z123"/>
  <sheetViews>
    <sheetView zoomScale="70" zoomScaleNormal="70" workbookViewId="0" topLeftCell="A1">
      <pane ySplit="6" topLeftCell="BM7" activePane="bottomLeft" state="frozen"/>
      <selection pane="topLeft" activeCell="A1" sqref="A1"/>
      <selection pane="bottomLeft" activeCell="F21" sqref="F21"/>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25.7109375" style="46" customWidth="1"/>
    <col min="10" max="26" width="9.140625" style="46" customWidth="1"/>
    <col min="27" max="16384" width="9.140625" style="1" customWidth="1"/>
  </cols>
  <sheetData>
    <row r="1" spans="1:8" ht="25.5" customHeight="1">
      <c r="A1" s="247" t="s">
        <v>140</v>
      </c>
      <c r="B1" s="248"/>
      <c r="C1" s="248"/>
      <c r="D1" s="248"/>
      <c r="E1" s="248"/>
      <c r="F1" s="248"/>
      <c r="G1" s="248"/>
      <c r="H1" s="249"/>
    </row>
    <row r="2" spans="1:8" ht="18.75" thickBot="1">
      <c r="A2" s="250" t="s">
        <v>443</v>
      </c>
      <c r="B2" s="251"/>
      <c r="C2" s="251"/>
      <c r="D2" s="251"/>
      <c r="E2" s="251"/>
      <c r="F2" s="251"/>
      <c r="G2" s="251"/>
      <c r="H2" s="252"/>
    </row>
    <row r="3" spans="1:8" ht="15">
      <c r="A3" s="48"/>
      <c r="B3" s="49"/>
      <c r="C3" s="49"/>
      <c r="D3" s="49"/>
      <c r="E3" s="49"/>
      <c r="F3" s="49"/>
      <c r="G3" s="49"/>
      <c r="H3" s="50"/>
    </row>
    <row r="4" spans="1:8" ht="15.75">
      <c r="A4" s="51" t="s">
        <v>0</v>
      </c>
      <c r="B4" s="52" t="s">
        <v>1</v>
      </c>
      <c r="C4" s="49"/>
      <c r="D4" s="49"/>
      <c r="E4" s="49"/>
      <c r="F4" s="49"/>
      <c r="G4" s="49"/>
      <c r="H4" s="53"/>
    </row>
    <row r="5" spans="1:8" ht="21.75" customHeight="1">
      <c r="A5" s="92">
        <f>'Fiscal Year 2006 Worksheet'!A5</f>
        <v>0</v>
      </c>
      <c r="B5" s="93" t="str">
        <f>'Fiscal Year 2006 Worksheet'!B5</f>
        <v> </v>
      </c>
      <c r="C5" s="3"/>
      <c r="D5" s="49"/>
      <c r="E5" s="49"/>
      <c r="F5" s="49"/>
      <c r="G5" s="49"/>
      <c r="H5" s="53"/>
    </row>
    <row r="6" spans="1:8" ht="10.5" customHeight="1">
      <c r="A6" s="48"/>
      <c r="B6" s="49"/>
      <c r="C6" s="49"/>
      <c r="D6" s="49"/>
      <c r="E6" s="49"/>
      <c r="F6" s="49"/>
      <c r="G6" s="49"/>
      <c r="H6" s="53"/>
    </row>
    <row r="7" spans="1:8" ht="10.5" customHeight="1">
      <c r="A7" s="48"/>
      <c r="B7" s="49"/>
      <c r="C7" s="49"/>
      <c r="D7" s="49"/>
      <c r="E7" s="49"/>
      <c r="F7" s="49"/>
      <c r="G7" s="49"/>
      <c r="H7" s="53"/>
    </row>
    <row r="8" spans="1:10" ht="15" customHeight="1">
      <c r="A8" s="246" t="s">
        <v>441</v>
      </c>
      <c r="B8" s="239"/>
      <c r="C8" s="239"/>
      <c r="D8" s="239"/>
      <c r="E8" s="49"/>
      <c r="F8" s="96"/>
      <c r="G8" s="49"/>
      <c r="H8" s="54"/>
      <c r="I8" s="67"/>
      <c r="J8" s="67"/>
    </row>
    <row r="9" spans="1:10" ht="16.5" customHeight="1">
      <c r="A9" s="162" t="s">
        <v>619</v>
      </c>
      <c r="B9" s="151"/>
      <c r="C9" s="151"/>
      <c r="D9" s="151"/>
      <c r="E9" s="152"/>
      <c r="F9" s="49"/>
      <c r="G9" s="49"/>
      <c r="H9" s="54"/>
      <c r="I9" s="68"/>
      <c r="J9" s="69"/>
    </row>
    <row r="10" spans="1:10" ht="15">
      <c r="A10" s="87" t="s">
        <v>620</v>
      </c>
      <c r="B10" s="173"/>
      <c r="C10" s="173"/>
      <c r="D10" s="173"/>
      <c r="E10" s="80"/>
      <c r="F10" s="30"/>
      <c r="G10" s="49"/>
      <c r="H10" s="54"/>
      <c r="I10" s="67"/>
      <c r="J10" s="67"/>
    </row>
    <row r="11" spans="1:10" ht="6.75" customHeight="1" thickBot="1">
      <c r="A11" s="81"/>
      <c r="B11" s="82"/>
      <c r="C11" s="82"/>
      <c r="D11" s="82"/>
      <c r="E11" s="80"/>
      <c r="F11" s="85"/>
      <c r="G11" s="49"/>
      <c r="H11" s="54"/>
      <c r="I11" s="67"/>
      <c r="J11" s="67"/>
    </row>
    <row r="12" spans="1:10" ht="16.5" thickBot="1">
      <c r="A12" s="79" t="s">
        <v>436</v>
      </c>
      <c r="B12" s="57"/>
      <c r="C12" s="82"/>
      <c r="D12" s="82"/>
      <c r="E12" s="80"/>
      <c r="G12" s="49"/>
      <c r="H12" s="86">
        <f>SUM(F8-F10)</f>
        <v>0</v>
      </c>
      <c r="I12" s="67"/>
      <c r="J12" s="67"/>
    </row>
    <row r="13" spans="1:10" ht="21.75" customHeight="1">
      <c r="A13" s="48"/>
      <c r="B13" s="49"/>
      <c r="C13" s="49"/>
      <c r="D13" s="49"/>
      <c r="E13" s="49"/>
      <c r="F13" s="49"/>
      <c r="G13" s="49"/>
      <c r="H13" s="54"/>
      <c r="I13" s="67"/>
      <c r="J13" s="67"/>
    </row>
    <row r="14" spans="1:10" ht="15">
      <c r="A14" s="246" t="s">
        <v>439</v>
      </c>
      <c r="B14" s="239"/>
      <c r="C14" s="239"/>
      <c r="D14" s="49"/>
      <c r="E14" s="55"/>
      <c r="F14" s="30"/>
      <c r="G14" s="49"/>
      <c r="H14" s="72"/>
      <c r="I14" s="67"/>
      <c r="J14" s="67"/>
    </row>
    <row r="15" spans="1:10" ht="6.75" customHeight="1">
      <c r="A15" s="48"/>
      <c r="B15" s="55"/>
      <c r="C15" s="55"/>
      <c r="D15" s="55"/>
      <c r="E15" s="55"/>
      <c r="F15" s="27"/>
      <c r="G15" s="49"/>
      <c r="H15" s="56"/>
      <c r="I15" s="67"/>
      <c r="J15" s="67"/>
    </row>
    <row r="16" spans="1:10" ht="15">
      <c r="A16" s="87" t="s">
        <v>2</v>
      </c>
      <c r="B16" s="49"/>
      <c r="C16" s="49"/>
      <c r="D16" s="49"/>
      <c r="E16" s="49"/>
      <c r="F16" s="31"/>
      <c r="G16" s="49"/>
      <c r="H16" s="56"/>
      <c r="I16" s="67"/>
      <c r="J16" s="67"/>
    </row>
    <row r="17" spans="1:10" ht="6.75" customHeight="1">
      <c r="A17" s="88"/>
      <c r="B17" s="49"/>
      <c r="C17" s="49"/>
      <c r="D17" s="49"/>
      <c r="E17" s="49"/>
      <c r="F17" s="55"/>
      <c r="G17" s="49"/>
      <c r="H17" s="56"/>
      <c r="I17" s="67"/>
      <c r="J17" s="67"/>
    </row>
    <row r="18" spans="1:10" ht="15">
      <c r="A18" s="87" t="s">
        <v>3</v>
      </c>
      <c r="B18" s="49"/>
      <c r="C18" s="49"/>
      <c r="D18" s="49"/>
      <c r="E18" s="49"/>
      <c r="F18" s="30"/>
      <c r="G18" s="49"/>
      <c r="H18" s="56"/>
      <c r="I18" s="67"/>
      <c r="J18" s="67"/>
    </row>
    <row r="19" spans="1:10" ht="6.75" customHeight="1">
      <c r="A19" s="88"/>
      <c r="B19" s="49"/>
      <c r="C19" s="49"/>
      <c r="D19" s="49"/>
      <c r="E19" s="49"/>
      <c r="F19" s="55"/>
      <c r="G19" s="49"/>
      <c r="H19" s="56"/>
      <c r="I19" s="67"/>
      <c r="J19" s="67"/>
    </row>
    <row r="20" spans="1:10" ht="15">
      <c r="A20" s="176" t="s">
        <v>621</v>
      </c>
      <c r="B20" s="49"/>
      <c r="C20" s="49"/>
      <c r="D20" s="49"/>
      <c r="E20" s="49"/>
      <c r="F20" s="55"/>
      <c r="G20" s="49"/>
      <c r="H20" s="56"/>
      <c r="I20" s="67"/>
      <c r="J20" s="67"/>
    </row>
    <row r="21" spans="1:10" ht="15.75" customHeight="1">
      <c r="A21" s="176" t="s">
        <v>642</v>
      </c>
      <c r="B21" s="175"/>
      <c r="C21" s="175"/>
      <c r="D21" s="175"/>
      <c r="E21" s="174"/>
      <c r="F21" s="30"/>
      <c r="G21" s="49"/>
      <c r="H21" s="56"/>
      <c r="I21" s="68"/>
      <c r="J21" s="69"/>
    </row>
    <row r="22" spans="1:10" ht="5.25" customHeight="1">
      <c r="A22" s="176"/>
      <c r="B22" s="175"/>
      <c r="C22" s="175"/>
      <c r="D22" s="175"/>
      <c r="E22" s="177"/>
      <c r="F22" s="26"/>
      <c r="G22" s="49"/>
      <c r="H22" s="56"/>
      <c r="I22" s="68"/>
      <c r="J22" s="69"/>
    </row>
    <row r="23" spans="1:10" ht="15">
      <c r="A23" s="79" t="s">
        <v>4</v>
      </c>
      <c r="B23" s="49"/>
      <c r="C23" s="49"/>
      <c r="D23" s="49"/>
      <c r="E23" s="49"/>
      <c r="F23" s="6">
        <f>F14+F16-F18-F21</f>
        <v>0</v>
      </c>
      <c r="G23" s="49"/>
      <c r="H23" s="56"/>
      <c r="I23" s="67"/>
      <c r="J23" s="67"/>
    </row>
    <row r="24" spans="1:10" ht="6.75" customHeight="1">
      <c r="A24" s="48"/>
      <c r="B24" s="49"/>
      <c r="C24" s="49"/>
      <c r="D24" s="49"/>
      <c r="E24" s="55"/>
      <c r="F24" s="49"/>
      <c r="G24" s="49"/>
      <c r="H24" s="54"/>
      <c r="I24" s="67"/>
      <c r="J24" s="67"/>
    </row>
    <row r="25" spans="1:10" ht="15.75">
      <c r="A25" s="89" t="s">
        <v>5</v>
      </c>
      <c r="B25" s="57"/>
      <c r="C25" s="49"/>
      <c r="D25" s="49"/>
      <c r="E25" s="55"/>
      <c r="F25" s="49"/>
      <c r="G25" s="49"/>
      <c r="H25" s="65" t="e">
        <f>(ROUND(F23/$F$51,0))</f>
        <v>#DIV/0!</v>
      </c>
      <c r="I25" s="67"/>
      <c r="J25" s="67"/>
    </row>
    <row r="26" spans="1:10" ht="21.75" customHeight="1">
      <c r="A26" s="48"/>
      <c r="B26" s="49"/>
      <c r="C26" s="49"/>
      <c r="D26" s="49"/>
      <c r="E26" s="55"/>
      <c r="F26" s="49"/>
      <c r="G26" s="49"/>
      <c r="H26" s="53"/>
      <c r="I26" s="68"/>
      <c r="J26" s="69"/>
    </row>
    <row r="27" spans="1:10" ht="15">
      <c r="A27" s="246" t="s">
        <v>613</v>
      </c>
      <c r="B27" s="239"/>
      <c r="C27" s="239"/>
      <c r="D27" s="239"/>
      <c r="E27" s="84"/>
      <c r="F27" s="32" t="e">
        <f>VLOOKUP($A$5,'Source Data'!A2:T137,19,FALSE)</f>
        <v>#N/A</v>
      </c>
      <c r="G27" s="49"/>
      <c r="H27" s="53"/>
      <c r="I27" s="67"/>
      <c r="J27" s="67"/>
    </row>
    <row r="28" spans="1:10" ht="6.75" customHeight="1">
      <c r="A28" s="48"/>
      <c r="B28" s="49"/>
      <c r="C28" s="49"/>
      <c r="D28" s="49"/>
      <c r="E28" s="55"/>
      <c r="F28" s="49"/>
      <c r="G28" s="49"/>
      <c r="H28" s="53"/>
      <c r="I28" s="67"/>
      <c r="J28" s="67"/>
    </row>
    <row r="29" spans="1:10" ht="15.75">
      <c r="A29" s="89" t="s">
        <v>6</v>
      </c>
      <c r="B29" s="57"/>
      <c r="C29" s="49"/>
      <c r="D29" s="49"/>
      <c r="E29" s="55"/>
      <c r="F29" s="49"/>
      <c r="G29" s="49"/>
      <c r="H29" s="65" t="e">
        <f>(ROUND(F27/$F$51,0))</f>
        <v>#N/A</v>
      </c>
      <c r="I29" s="67"/>
      <c r="J29" s="67"/>
    </row>
    <row r="30" spans="1:10" ht="21.75" customHeight="1">
      <c r="A30" s="48"/>
      <c r="B30" s="49"/>
      <c r="C30" s="49"/>
      <c r="D30" s="49"/>
      <c r="E30" s="55"/>
      <c r="F30" s="49"/>
      <c r="G30" s="49"/>
      <c r="H30" s="53"/>
      <c r="I30" s="67"/>
      <c r="J30" s="67"/>
    </row>
    <row r="31" spans="1:10" ht="15">
      <c r="A31" s="246" t="s">
        <v>440</v>
      </c>
      <c r="B31" s="239"/>
      <c r="C31" s="239"/>
      <c r="D31" s="49"/>
      <c r="E31" s="55"/>
      <c r="F31" s="30"/>
      <c r="G31" s="49"/>
      <c r="H31" s="53"/>
      <c r="I31" s="67"/>
      <c r="J31" s="67"/>
    </row>
    <row r="32" spans="1:10" ht="6.75" customHeight="1">
      <c r="A32" s="58"/>
      <c r="B32" s="59"/>
      <c r="C32" s="59"/>
      <c r="D32" s="59"/>
      <c r="E32" s="59"/>
      <c r="F32" s="55"/>
      <c r="G32" s="59"/>
      <c r="H32" s="60"/>
      <c r="I32" s="67"/>
      <c r="J32" s="67"/>
    </row>
    <row r="33" spans="1:10" ht="15">
      <c r="A33" s="87" t="s">
        <v>7</v>
      </c>
      <c r="B33" s="49"/>
      <c r="C33" s="59"/>
      <c r="D33" s="59"/>
      <c r="E33" s="59"/>
      <c r="F33" s="31"/>
      <c r="G33" s="59"/>
      <c r="H33" s="60"/>
      <c r="I33" s="67"/>
      <c r="J33" s="67"/>
    </row>
    <row r="34" spans="1:10" ht="6.75" customHeight="1">
      <c r="A34" s="87"/>
      <c r="B34" s="49"/>
      <c r="C34" s="59"/>
      <c r="D34" s="59"/>
      <c r="E34" s="59"/>
      <c r="F34" s="55"/>
      <c r="G34" s="59"/>
      <c r="H34" s="60"/>
      <c r="I34" s="67"/>
      <c r="J34" s="67"/>
    </row>
    <row r="35" spans="1:10" ht="15">
      <c r="A35" s="87" t="s">
        <v>8</v>
      </c>
      <c r="B35" s="49"/>
      <c r="C35" s="59"/>
      <c r="D35" s="59"/>
      <c r="E35" s="59"/>
      <c r="F35" s="30"/>
      <c r="G35" s="59"/>
      <c r="H35" s="60"/>
      <c r="I35" s="67"/>
      <c r="J35" s="67"/>
    </row>
    <row r="36" spans="1:10" ht="6.75" customHeight="1">
      <c r="A36" s="87"/>
      <c r="B36" s="49"/>
      <c r="C36" s="59"/>
      <c r="D36" s="59"/>
      <c r="E36" s="59"/>
      <c r="F36" s="55"/>
      <c r="G36" s="59"/>
      <c r="H36" s="60"/>
      <c r="I36" s="67"/>
      <c r="J36" s="67"/>
    </row>
    <row r="37" spans="1:10" ht="15">
      <c r="A37" s="87" t="s">
        <v>629</v>
      </c>
      <c r="B37" s="49"/>
      <c r="C37" s="59"/>
      <c r="D37" s="59"/>
      <c r="E37" s="59"/>
      <c r="F37" s="30"/>
      <c r="G37" s="59"/>
      <c r="H37" s="60"/>
      <c r="I37" s="67"/>
      <c r="J37" s="67"/>
    </row>
    <row r="38" spans="1:10" ht="6.75" customHeight="1">
      <c r="A38" s="48"/>
      <c r="B38" s="49"/>
      <c r="C38" s="59"/>
      <c r="D38" s="59"/>
      <c r="E38" s="59"/>
      <c r="F38" s="59"/>
      <c r="G38" s="59"/>
      <c r="H38" s="60"/>
      <c r="I38" s="68"/>
      <c r="J38" s="69"/>
    </row>
    <row r="39" spans="1:10" ht="15">
      <c r="A39" s="79" t="s">
        <v>438</v>
      </c>
      <c r="B39" s="49"/>
      <c r="C39" s="59"/>
      <c r="D39" s="59"/>
      <c r="E39" s="59"/>
      <c r="F39" s="6">
        <f>F31+F33-F35-F37</f>
        <v>0</v>
      </c>
      <c r="G39" s="59"/>
      <c r="H39" s="60"/>
      <c r="I39" s="67"/>
      <c r="J39" s="67"/>
    </row>
    <row r="40" spans="1:10" ht="6.75" customHeight="1">
      <c r="A40" s="48"/>
      <c r="B40" s="49"/>
      <c r="C40" s="59"/>
      <c r="D40" s="59"/>
      <c r="E40" s="59"/>
      <c r="F40" s="59"/>
      <c r="G40" s="59"/>
      <c r="H40" s="60"/>
      <c r="I40" s="67"/>
      <c r="J40" s="67"/>
    </row>
    <row r="41" spans="1:10" ht="15.75">
      <c r="A41" s="89" t="s">
        <v>437</v>
      </c>
      <c r="B41" s="57"/>
      <c r="C41" s="59"/>
      <c r="D41" s="59"/>
      <c r="E41" s="59"/>
      <c r="F41" s="59"/>
      <c r="G41" s="59"/>
      <c r="H41" s="65" t="e">
        <f>(ROUND(F39/$F$51,0))</f>
        <v>#DIV/0!</v>
      </c>
      <c r="I41" s="67"/>
      <c r="J41" s="67"/>
    </row>
    <row r="42" spans="1:10" ht="21.75" customHeight="1">
      <c r="A42" s="58"/>
      <c r="B42" s="59"/>
      <c r="C42" s="59"/>
      <c r="D42" s="59"/>
      <c r="E42" s="59"/>
      <c r="F42" s="59"/>
      <c r="G42" s="59"/>
      <c r="H42" s="60"/>
      <c r="I42" s="68"/>
      <c r="J42" s="69"/>
    </row>
    <row r="43" spans="1:10" ht="15">
      <c r="A43" s="48" t="s">
        <v>284</v>
      </c>
      <c r="B43" s="59"/>
      <c r="C43" s="59"/>
      <c r="D43" s="59"/>
      <c r="E43" s="59"/>
      <c r="F43" s="6" t="e">
        <f>H12-F23-F27-F39</f>
        <v>#N/A</v>
      </c>
      <c r="G43" s="59"/>
      <c r="H43" s="60"/>
      <c r="I43" s="67"/>
      <c r="J43" s="67"/>
    </row>
    <row r="44" spans="1:10" ht="6.75" customHeight="1">
      <c r="A44" s="58"/>
      <c r="B44" s="59"/>
      <c r="C44" s="59"/>
      <c r="D44" s="59"/>
      <c r="E44" s="59"/>
      <c r="F44" s="59"/>
      <c r="G44" s="59"/>
      <c r="H44" s="60"/>
      <c r="I44" s="67"/>
      <c r="J44" s="67"/>
    </row>
    <row r="45" spans="1:10" ht="15.75">
      <c r="A45" s="89" t="s">
        <v>141</v>
      </c>
      <c r="B45" s="57"/>
      <c r="C45" s="59"/>
      <c r="D45" s="59"/>
      <c r="E45" s="59"/>
      <c r="F45" s="59"/>
      <c r="G45" s="59"/>
      <c r="H45" s="65" t="e">
        <f>(ROUND(F43/$F$51,0))</f>
        <v>#N/A</v>
      </c>
      <c r="I45" s="67"/>
      <c r="J45" s="67"/>
    </row>
    <row r="46" spans="1:10" ht="21.75" customHeight="1">
      <c r="A46" s="58"/>
      <c r="B46" s="59"/>
      <c r="C46" s="59"/>
      <c r="D46" s="59"/>
      <c r="E46" s="59"/>
      <c r="F46" s="59"/>
      <c r="G46" s="59"/>
      <c r="H46" s="60"/>
      <c r="I46" s="68"/>
      <c r="J46" s="69"/>
    </row>
    <row r="47" spans="1:10" ht="15">
      <c r="A47" s="48" t="s">
        <v>9</v>
      </c>
      <c r="B47" s="59"/>
      <c r="C47" s="59"/>
      <c r="D47" s="59"/>
      <c r="E47" s="59"/>
      <c r="F47" s="100">
        <f>H12</f>
        <v>0</v>
      </c>
      <c r="G47" s="59"/>
      <c r="H47" s="60"/>
      <c r="I47" s="67"/>
      <c r="J47" s="67"/>
    </row>
    <row r="48" spans="1:10" ht="6.75" customHeight="1">
      <c r="A48" s="58"/>
      <c r="B48" s="59"/>
      <c r="C48" s="59"/>
      <c r="D48" s="59"/>
      <c r="E48" s="59"/>
      <c r="F48" s="59"/>
      <c r="G48" s="59"/>
      <c r="H48" s="60"/>
      <c r="I48" s="67"/>
      <c r="J48" s="67"/>
    </row>
    <row r="49" spans="1:10" ht="15.75">
      <c r="A49" s="89" t="s">
        <v>10</v>
      </c>
      <c r="B49" s="57"/>
      <c r="C49" s="59"/>
      <c r="D49" s="59"/>
      <c r="E49" s="59"/>
      <c r="F49" s="59"/>
      <c r="G49" s="59"/>
      <c r="H49" s="65" t="e">
        <f>(ROUND(F47/$F$51,0))</f>
        <v>#DIV/0!</v>
      </c>
      <c r="I49" s="67"/>
      <c r="J49" s="67"/>
    </row>
    <row r="50" spans="1:10" ht="21.75" customHeight="1">
      <c r="A50" s="58"/>
      <c r="B50" s="59"/>
      <c r="C50" s="59"/>
      <c r="D50" s="59"/>
      <c r="E50" s="59"/>
      <c r="F50" s="59"/>
      <c r="G50" s="59"/>
      <c r="H50" s="60"/>
      <c r="I50" s="67"/>
      <c r="J50" s="67"/>
    </row>
    <row r="51" spans="1:10" ht="15.75">
      <c r="A51" s="61" t="s">
        <v>285</v>
      </c>
      <c r="B51" s="59"/>
      <c r="C51" s="59"/>
      <c r="D51" s="59"/>
      <c r="E51" s="59"/>
      <c r="F51" s="4"/>
      <c r="G51" s="59"/>
      <c r="H51" s="53"/>
      <c r="I51" s="67"/>
      <c r="J51" s="67"/>
    </row>
    <row r="52" spans="1:10" ht="15.75" thickBot="1">
      <c r="A52" s="62"/>
      <c r="B52" s="63"/>
      <c r="C52" s="63"/>
      <c r="D52" s="63"/>
      <c r="E52" s="63"/>
      <c r="F52" s="63"/>
      <c r="G52" s="63"/>
      <c r="H52" s="64"/>
      <c r="I52" s="67"/>
      <c r="J52" s="67"/>
    </row>
    <row r="53" spans="1:8" ht="15">
      <c r="A53" s="47"/>
      <c r="B53" s="47"/>
      <c r="C53" s="47"/>
      <c r="D53" s="47"/>
      <c r="E53" s="47"/>
      <c r="F53" s="47"/>
      <c r="G53" s="47"/>
      <c r="H53" s="47"/>
    </row>
    <row r="54" spans="1:8" ht="15">
      <c r="A54" s="47"/>
      <c r="B54" s="47"/>
      <c r="C54" s="47"/>
      <c r="D54" s="47"/>
      <c r="E54" s="47"/>
      <c r="F54" s="47"/>
      <c r="G54" s="47"/>
      <c r="H54" s="47"/>
    </row>
    <row r="55" spans="1:8" ht="15">
      <c r="A55" s="47"/>
      <c r="B55" s="47"/>
      <c r="C55" s="47"/>
      <c r="D55" s="47"/>
      <c r="E55" s="47"/>
      <c r="F55" s="47"/>
      <c r="G55" s="47"/>
      <c r="H55" s="47"/>
    </row>
    <row r="56" spans="1:8" ht="15">
      <c r="A56" s="47"/>
      <c r="B56" s="47"/>
      <c r="C56" s="47"/>
      <c r="D56" s="47"/>
      <c r="E56" s="47"/>
      <c r="F56" s="47"/>
      <c r="G56" s="47"/>
      <c r="H56" s="47"/>
    </row>
    <row r="57" spans="1:8" ht="15">
      <c r="A57" s="47"/>
      <c r="B57" s="47"/>
      <c r="C57" s="47"/>
      <c r="D57" s="47"/>
      <c r="E57" s="47"/>
      <c r="F57" s="47"/>
      <c r="G57" s="47"/>
      <c r="H57" s="47"/>
    </row>
    <row r="58" spans="1:8" ht="15">
      <c r="A58" s="47"/>
      <c r="B58" s="47"/>
      <c r="C58" s="47"/>
      <c r="D58" s="47"/>
      <c r="E58" s="47"/>
      <c r="F58" s="47"/>
      <c r="G58" s="47"/>
      <c r="H58" s="47"/>
    </row>
    <row r="59" spans="1:8" ht="15">
      <c r="A59" s="47"/>
      <c r="B59" s="47"/>
      <c r="C59" s="47"/>
      <c r="D59" s="47"/>
      <c r="E59" s="47"/>
      <c r="F59" s="47"/>
      <c r="G59" s="47"/>
      <c r="H59" s="47"/>
    </row>
    <row r="60" spans="1:8" ht="15">
      <c r="A60" s="47"/>
      <c r="B60" s="47"/>
      <c r="C60" s="47"/>
      <c r="D60" s="47"/>
      <c r="E60" s="47"/>
      <c r="F60" s="47"/>
      <c r="G60" s="47"/>
      <c r="H60" s="47"/>
    </row>
    <row r="61" spans="1:8" ht="15">
      <c r="A61" s="47"/>
      <c r="B61" s="47"/>
      <c r="C61" s="47"/>
      <c r="D61" s="47"/>
      <c r="E61" s="47"/>
      <c r="F61" s="47"/>
      <c r="G61" s="47"/>
      <c r="H61" s="47"/>
    </row>
    <row r="62" spans="1:8" ht="15">
      <c r="A62" s="47"/>
      <c r="B62" s="47"/>
      <c r="C62" s="47"/>
      <c r="D62" s="47"/>
      <c r="E62" s="47"/>
      <c r="F62" s="47"/>
      <c r="G62" s="47"/>
      <c r="H62" s="47"/>
    </row>
    <row r="63" spans="1:8" ht="15">
      <c r="A63" s="47"/>
      <c r="B63" s="47"/>
      <c r="C63" s="47"/>
      <c r="D63" s="47"/>
      <c r="E63" s="47"/>
      <c r="F63" s="47"/>
      <c r="G63" s="47"/>
      <c r="H63" s="47"/>
    </row>
    <row r="64" spans="1:8" ht="15">
      <c r="A64" s="47"/>
      <c r="B64" s="47"/>
      <c r="C64" s="47"/>
      <c r="D64" s="47"/>
      <c r="E64" s="47"/>
      <c r="F64" s="47"/>
      <c r="G64" s="47"/>
      <c r="H64" s="47"/>
    </row>
    <row r="65" spans="1:8" ht="15">
      <c r="A65" s="47"/>
      <c r="B65" s="47"/>
      <c r="C65" s="47"/>
      <c r="D65" s="47"/>
      <c r="E65" s="47"/>
      <c r="F65" s="47"/>
      <c r="G65" s="47"/>
      <c r="H65" s="47"/>
    </row>
    <row r="66" spans="1:8" ht="15">
      <c r="A66" s="47"/>
      <c r="B66" s="47"/>
      <c r="C66" s="47"/>
      <c r="D66" s="47"/>
      <c r="E66" s="47"/>
      <c r="F66" s="47"/>
      <c r="G66" s="47"/>
      <c r="H66" s="47"/>
    </row>
    <row r="67" spans="1:8" s="46" customFormat="1" ht="15">
      <c r="A67" s="47"/>
      <c r="B67" s="47"/>
      <c r="C67" s="47"/>
      <c r="D67" s="47"/>
      <c r="E67" s="47"/>
      <c r="F67" s="47"/>
      <c r="G67" s="47"/>
      <c r="H67" s="47"/>
    </row>
    <row r="68" spans="1:8" s="46" customFormat="1" ht="15">
      <c r="A68" s="47"/>
      <c r="B68" s="47"/>
      <c r="C68" s="47"/>
      <c r="D68" s="47"/>
      <c r="E68" s="47"/>
      <c r="F68" s="47"/>
      <c r="G68" s="47"/>
      <c r="H68" s="47"/>
    </row>
    <row r="69" spans="1:8" s="46" customFormat="1" ht="15">
      <c r="A69" s="47"/>
      <c r="B69" s="47"/>
      <c r="C69" s="47"/>
      <c r="D69" s="47"/>
      <c r="E69" s="47"/>
      <c r="F69" s="47"/>
      <c r="G69" s="47"/>
      <c r="H69" s="47"/>
    </row>
    <row r="70" spans="1:8" s="46" customFormat="1" ht="15">
      <c r="A70" s="47"/>
      <c r="B70" s="47"/>
      <c r="C70" s="47"/>
      <c r="D70" s="47"/>
      <c r="E70" s="47"/>
      <c r="F70" s="47"/>
      <c r="G70" s="47"/>
      <c r="H70" s="47"/>
    </row>
    <row r="71" spans="1:8" s="46" customFormat="1" ht="52.5" customHeight="1">
      <c r="A71" s="47"/>
      <c r="B71" s="47"/>
      <c r="C71" s="47"/>
      <c r="D71" s="47"/>
      <c r="E71" s="47"/>
      <c r="F71" s="47"/>
      <c r="G71" s="47"/>
      <c r="H71" s="47"/>
    </row>
    <row r="72" spans="1:8" s="46" customFormat="1" ht="15">
      <c r="A72" s="47"/>
      <c r="B72" s="47"/>
      <c r="C72" s="47"/>
      <c r="D72" s="47"/>
      <c r="E72" s="47"/>
      <c r="F72" s="47"/>
      <c r="G72" s="47"/>
      <c r="H72" s="47"/>
    </row>
    <row r="73" spans="1:8" s="46" customFormat="1" ht="31.5" customHeight="1">
      <c r="A73" s="47"/>
      <c r="B73" s="47"/>
      <c r="C73" s="47"/>
      <c r="D73" s="47"/>
      <c r="E73" s="47"/>
      <c r="F73" s="47"/>
      <c r="G73" s="47"/>
      <c r="H73" s="47"/>
    </row>
    <row r="74" spans="1:8" s="46" customFormat="1" ht="15">
      <c r="A74" s="47"/>
      <c r="B74" s="47"/>
      <c r="C74" s="47"/>
      <c r="D74" s="47"/>
      <c r="E74" s="47"/>
      <c r="F74" s="47"/>
      <c r="G74" s="47"/>
      <c r="H74" s="47"/>
    </row>
    <row r="75" spans="1:8" s="46" customFormat="1" ht="15">
      <c r="A75" s="47"/>
      <c r="B75" s="47"/>
      <c r="C75" s="47"/>
      <c r="D75" s="47"/>
      <c r="E75" s="47"/>
      <c r="F75" s="47"/>
      <c r="G75" s="47"/>
      <c r="H75" s="47"/>
    </row>
    <row r="76" spans="1:8" s="46" customFormat="1" ht="15">
      <c r="A76" s="47"/>
      <c r="B76" s="47"/>
      <c r="C76" s="47"/>
      <c r="D76" s="47"/>
      <c r="E76" s="47"/>
      <c r="F76" s="47"/>
      <c r="G76" s="47"/>
      <c r="H76" s="47"/>
    </row>
    <row r="77" spans="1:8" s="46" customFormat="1" ht="15">
      <c r="A77" s="47"/>
      <c r="B77" s="47"/>
      <c r="C77" s="47"/>
      <c r="D77" s="47"/>
      <c r="E77" s="47"/>
      <c r="F77" s="47"/>
      <c r="G77" s="47"/>
      <c r="H77" s="47"/>
    </row>
    <row r="80" spans="9:26" s="29" customFormat="1" ht="12.75">
      <c r="I80" s="47"/>
      <c r="J80" s="47"/>
      <c r="K80" s="47"/>
      <c r="L80" s="47"/>
      <c r="M80" s="47"/>
      <c r="N80" s="47"/>
      <c r="O80" s="47"/>
      <c r="P80" s="47"/>
      <c r="Q80" s="47"/>
      <c r="R80" s="47"/>
      <c r="S80" s="47"/>
      <c r="T80" s="47"/>
      <c r="U80" s="47"/>
      <c r="V80" s="47"/>
      <c r="W80" s="47"/>
      <c r="X80" s="47"/>
      <c r="Y80" s="47"/>
      <c r="Z80" s="47"/>
    </row>
    <row r="81" spans="9:26" s="29" customFormat="1" ht="12.75">
      <c r="I81" s="47"/>
      <c r="J81" s="47"/>
      <c r="K81" s="47"/>
      <c r="L81" s="47"/>
      <c r="M81" s="47"/>
      <c r="N81" s="47"/>
      <c r="O81" s="47"/>
      <c r="P81" s="47"/>
      <c r="Q81" s="47"/>
      <c r="R81" s="47"/>
      <c r="S81" s="47"/>
      <c r="T81" s="47"/>
      <c r="U81" s="47"/>
      <c r="V81" s="47"/>
      <c r="W81" s="47"/>
      <c r="X81" s="47"/>
      <c r="Y81" s="47"/>
      <c r="Z81" s="47"/>
    </row>
    <row r="82" spans="9:26" s="29" customFormat="1" ht="12.75">
      <c r="I82" s="47"/>
      <c r="J82" s="47"/>
      <c r="K82" s="47"/>
      <c r="L82" s="47"/>
      <c r="M82" s="47"/>
      <c r="N82" s="47"/>
      <c r="O82" s="47"/>
      <c r="P82" s="47"/>
      <c r="Q82" s="47"/>
      <c r="R82" s="47"/>
      <c r="S82" s="47"/>
      <c r="T82" s="47"/>
      <c r="U82" s="47"/>
      <c r="V82" s="47"/>
      <c r="W82" s="47"/>
      <c r="X82" s="47"/>
      <c r="Y82" s="47"/>
      <c r="Z82" s="47"/>
    </row>
    <row r="83" spans="9:26" s="29" customFormat="1" ht="12.75">
      <c r="I83" s="47"/>
      <c r="J83" s="47"/>
      <c r="K83" s="47"/>
      <c r="L83" s="47"/>
      <c r="M83" s="47"/>
      <c r="N83" s="47"/>
      <c r="O83" s="47"/>
      <c r="P83" s="47"/>
      <c r="Q83" s="47"/>
      <c r="R83" s="47"/>
      <c r="S83" s="47"/>
      <c r="T83" s="47"/>
      <c r="U83" s="47"/>
      <c r="V83" s="47"/>
      <c r="W83" s="47"/>
      <c r="X83" s="47"/>
      <c r="Y83" s="47"/>
      <c r="Z83" s="47"/>
    </row>
    <row r="84" spans="9:26" s="29" customFormat="1" ht="12.75">
      <c r="I84" s="47"/>
      <c r="J84" s="47"/>
      <c r="K84" s="47"/>
      <c r="L84" s="47"/>
      <c r="M84" s="47"/>
      <c r="N84" s="47"/>
      <c r="O84" s="47"/>
      <c r="P84" s="47"/>
      <c r="Q84" s="47"/>
      <c r="R84" s="47"/>
      <c r="S84" s="47"/>
      <c r="T84" s="47"/>
      <c r="U84" s="47"/>
      <c r="V84" s="47"/>
      <c r="W84" s="47"/>
      <c r="X84" s="47"/>
      <c r="Y84" s="47"/>
      <c r="Z84" s="47"/>
    </row>
    <row r="85" spans="9:26" s="29" customFormat="1" ht="12.75">
      <c r="I85" s="47"/>
      <c r="J85" s="47"/>
      <c r="K85" s="47"/>
      <c r="L85" s="47"/>
      <c r="M85" s="47"/>
      <c r="N85" s="47"/>
      <c r="O85" s="47"/>
      <c r="P85" s="47"/>
      <c r="Q85" s="47"/>
      <c r="R85" s="47"/>
      <c r="S85" s="47"/>
      <c r="T85" s="47"/>
      <c r="U85" s="47"/>
      <c r="V85" s="47"/>
      <c r="W85" s="47"/>
      <c r="X85" s="47"/>
      <c r="Y85" s="47"/>
      <c r="Z85" s="47"/>
    </row>
    <row r="86" spans="9:26" s="29" customFormat="1" ht="12.75">
      <c r="I86" s="47"/>
      <c r="J86" s="47"/>
      <c r="K86" s="47"/>
      <c r="L86" s="47"/>
      <c r="M86" s="47"/>
      <c r="N86" s="47"/>
      <c r="O86" s="47"/>
      <c r="P86" s="47"/>
      <c r="Q86" s="47"/>
      <c r="R86" s="47"/>
      <c r="S86" s="47"/>
      <c r="T86" s="47"/>
      <c r="U86" s="47"/>
      <c r="V86" s="47"/>
      <c r="W86" s="47"/>
      <c r="X86" s="47"/>
      <c r="Y86" s="47"/>
      <c r="Z86" s="47"/>
    </row>
    <row r="87" spans="9:26" s="29" customFormat="1" ht="12.75">
      <c r="I87" s="47"/>
      <c r="J87" s="47"/>
      <c r="K87" s="47"/>
      <c r="L87" s="47"/>
      <c r="M87" s="47"/>
      <c r="N87" s="47"/>
      <c r="O87" s="47"/>
      <c r="P87" s="47"/>
      <c r="Q87" s="47"/>
      <c r="R87" s="47"/>
      <c r="S87" s="47"/>
      <c r="T87" s="47"/>
      <c r="U87" s="47"/>
      <c r="V87" s="47"/>
      <c r="W87" s="47"/>
      <c r="X87" s="47"/>
      <c r="Y87" s="47"/>
      <c r="Z87" s="47"/>
    </row>
    <row r="88" spans="9:26" s="29" customFormat="1" ht="12.75">
      <c r="I88" s="47"/>
      <c r="J88" s="47"/>
      <c r="K88" s="47"/>
      <c r="L88" s="47"/>
      <c r="M88" s="47"/>
      <c r="N88" s="47"/>
      <c r="O88" s="47"/>
      <c r="P88" s="47"/>
      <c r="Q88" s="47"/>
      <c r="R88" s="47"/>
      <c r="S88" s="47"/>
      <c r="T88" s="47"/>
      <c r="U88" s="47"/>
      <c r="V88" s="47"/>
      <c r="W88" s="47"/>
      <c r="X88" s="47"/>
      <c r="Y88" s="47"/>
      <c r="Z88" s="47"/>
    </row>
    <row r="89" spans="9:26" s="29" customFormat="1" ht="12.75">
      <c r="I89" s="47"/>
      <c r="J89" s="47"/>
      <c r="K89" s="47"/>
      <c r="L89" s="47"/>
      <c r="M89" s="47"/>
      <c r="N89" s="47"/>
      <c r="O89" s="47"/>
      <c r="P89" s="47"/>
      <c r="Q89" s="47"/>
      <c r="R89" s="47"/>
      <c r="S89" s="47"/>
      <c r="T89" s="47"/>
      <c r="U89" s="47"/>
      <c r="V89" s="47"/>
      <c r="W89" s="47"/>
      <c r="X89" s="47"/>
      <c r="Y89" s="47"/>
      <c r="Z89" s="47"/>
    </row>
    <row r="90" spans="9:26" s="29" customFormat="1" ht="12.75">
      <c r="I90" s="47"/>
      <c r="J90" s="47"/>
      <c r="K90" s="47"/>
      <c r="L90" s="47"/>
      <c r="M90" s="47"/>
      <c r="N90" s="47"/>
      <c r="O90" s="47"/>
      <c r="P90" s="47"/>
      <c r="Q90" s="47"/>
      <c r="R90" s="47"/>
      <c r="S90" s="47"/>
      <c r="T90" s="47"/>
      <c r="U90" s="47"/>
      <c r="V90" s="47"/>
      <c r="W90" s="47"/>
      <c r="X90" s="47"/>
      <c r="Y90" s="47"/>
      <c r="Z90" s="47"/>
    </row>
    <row r="91" spans="9:26" s="29" customFormat="1" ht="12.75">
      <c r="I91" s="47"/>
      <c r="J91" s="47"/>
      <c r="K91" s="47"/>
      <c r="L91" s="47"/>
      <c r="M91" s="47"/>
      <c r="N91" s="47"/>
      <c r="O91" s="47"/>
      <c r="P91" s="47"/>
      <c r="Q91" s="47"/>
      <c r="R91" s="47"/>
      <c r="S91" s="47"/>
      <c r="T91" s="47"/>
      <c r="U91" s="47"/>
      <c r="V91" s="47"/>
      <c r="W91" s="47"/>
      <c r="X91" s="47"/>
      <c r="Y91" s="47"/>
      <c r="Z91" s="47"/>
    </row>
    <row r="92" spans="9:26" s="29" customFormat="1" ht="12.75">
      <c r="I92" s="47"/>
      <c r="J92" s="47"/>
      <c r="K92" s="47"/>
      <c r="L92" s="47"/>
      <c r="M92" s="47"/>
      <c r="N92" s="47"/>
      <c r="O92" s="47"/>
      <c r="P92" s="47"/>
      <c r="Q92" s="47"/>
      <c r="R92" s="47"/>
      <c r="S92" s="47"/>
      <c r="T92" s="47"/>
      <c r="U92" s="47"/>
      <c r="V92" s="47"/>
      <c r="W92" s="47"/>
      <c r="X92" s="47"/>
      <c r="Y92" s="47"/>
      <c r="Z92" s="47"/>
    </row>
    <row r="93" spans="9:26" s="29" customFormat="1" ht="12.75">
      <c r="I93" s="47"/>
      <c r="J93" s="47"/>
      <c r="K93" s="47"/>
      <c r="L93" s="47"/>
      <c r="M93" s="47"/>
      <c r="N93" s="47"/>
      <c r="O93" s="47"/>
      <c r="P93" s="47"/>
      <c r="Q93" s="47"/>
      <c r="R93" s="47"/>
      <c r="S93" s="47"/>
      <c r="T93" s="47"/>
      <c r="U93" s="47"/>
      <c r="V93" s="47"/>
      <c r="W93" s="47"/>
      <c r="X93" s="47"/>
      <c r="Y93" s="47"/>
      <c r="Z93" s="47"/>
    </row>
    <row r="94" spans="9:26" s="29" customFormat="1" ht="12.75">
      <c r="I94" s="47"/>
      <c r="J94" s="47"/>
      <c r="K94" s="47"/>
      <c r="L94" s="47"/>
      <c r="M94" s="47"/>
      <c r="N94" s="47"/>
      <c r="O94" s="47"/>
      <c r="P94" s="47"/>
      <c r="Q94" s="47"/>
      <c r="R94" s="47"/>
      <c r="S94" s="47"/>
      <c r="T94" s="47"/>
      <c r="U94" s="47"/>
      <c r="V94" s="47"/>
      <c r="W94" s="47"/>
      <c r="X94" s="47"/>
      <c r="Y94" s="47"/>
      <c r="Z94" s="47"/>
    </row>
    <row r="95" spans="9:26" s="29" customFormat="1" ht="12.75">
      <c r="I95" s="47"/>
      <c r="J95" s="47"/>
      <c r="K95" s="47"/>
      <c r="L95" s="47"/>
      <c r="M95" s="47"/>
      <c r="N95" s="47"/>
      <c r="O95" s="47"/>
      <c r="P95" s="47"/>
      <c r="Q95" s="47"/>
      <c r="R95" s="47"/>
      <c r="S95" s="47"/>
      <c r="T95" s="47"/>
      <c r="U95" s="47"/>
      <c r="V95" s="47"/>
      <c r="W95" s="47"/>
      <c r="X95" s="47"/>
      <c r="Y95" s="47"/>
      <c r="Z95" s="47"/>
    </row>
    <row r="96" spans="9:26" s="29" customFormat="1" ht="12.75">
      <c r="I96" s="47"/>
      <c r="J96" s="47"/>
      <c r="K96" s="47"/>
      <c r="L96" s="47"/>
      <c r="M96" s="47"/>
      <c r="N96" s="47"/>
      <c r="O96" s="47"/>
      <c r="P96" s="47"/>
      <c r="Q96" s="47"/>
      <c r="R96" s="47"/>
      <c r="S96" s="47"/>
      <c r="T96" s="47"/>
      <c r="U96" s="47"/>
      <c r="V96" s="47"/>
      <c r="W96" s="47"/>
      <c r="X96" s="47"/>
      <c r="Y96" s="47"/>
      <c r="Z96" s="47"/>
    </row>
    <row r="97" spans="9:26" s="29" customFormat="1" ht="12.75">
      <c r="I97" s="47"/>
      <c r="J97" s="47"/>
      <c r="K97" s="47"/>
      <c r="L97" s="47"/>
      <c r="M97" s="47"/>
      <c r="N97" s="47"/>
      <c r="O97" s="47"/>
      <c r="P97" s="47"/>
      <c r="Q97" s="47"/>
      <c r="R97" s="47"/>
      <c r="S97" s="47"/>
      <c r="T97" s="47"/>
      <c r="U97" s="47"/>
      <c r="V97" s="47"/>
      <c r="W97" s="47"/>
      <c r="X97" s="47"/>
      <c r="Y97" s="47"/>
      <c r="Z97" s="47"/>
    </row>
    <row r="98" spans="9:26" s="29" customFormat="1" ht="12.75">
      <c r="I98" s="47"/>
      <c r="J98" s="47"/>
      <c r="K98" s="47"/>
      <c r="L98" s="47"/>
      <c r="M98" s="47"/>
      <c r="N98" s="47"/>
      <c r="O98" s="47"/>
      <c r="P98" s="47"/>
      <c r="Q98" s="47"/>
      <c r="R98" s="47"/>
      <c r="S98" s="47"/>
      <c r="T98" s="47"/>
      <c r="U98" s="47"/>
      <c r="V98" s="47"/>
      <c r="W98" s="47"/>
      <c r="X98" s="47"/>
      <c r="Y98" s="47"/>
      <c r="Z98" s="47"/>
    </row>
    <row r="99" spans="9:26" s="29" customFormat="1" ht="12.75">
      <c r="I99" s="47"/>
      <c r="J99" s="47"/>
      <c r="K99" s="47"/>
      <c r="L99" s="47"/>
      <c r="M99" s="47"/>
      <c r="N99" s="47"/>
      <c r="O99" s="47"/>
      <c r="P99" s="47"/>
      <c r="Q99" s="47"/>
      <c r="R99" s="47"/>
      <c r="S99" s="47"/>
      <c r="T99" s="47"/>
      <c r="U99" s="47"/>
      <c r="V99" s="47"/>
      <c r="W99" s="47"/>
      <c r="X99" s="47"/>
      <c r="Y99" s="47"/>
      <c r="Z99" s="47"/>
    </row>
    <row r="100" spans="9:26" s="29" customFormat="1" ht="12.75">
      <c r="I100" s="47"/>
      <c r="J100" s="47"/>
      <c r="K100" s="47"/>
      <c r="L100" s="47"/>
      <c r="M100" s="47"/>
      <c r="N100" s="47"/>
      <c r="O100" s="47"/>
      <c r="P100" s="47"/>
      <c r="Q100" s="47"/>
      <c r="R100" s="47"/>
      <c r="S100" s="47"/>
      <c r="T100" s="47"/>
      <c r="U100" s="47"/>
      <c r="V100" s="47"/>
      <c r="W100" s="47"/>
      <c r="X100" s="47"/>
      <c r="Y100" s="47"/>
      <c r="Z100" s="47"/>
    </row>
    <row r="101" spans="9:26" s="29" customFormat="1" ht="12.75">
      <c r="I101" s="47"/>
      <c r="J101" s="47"/>
      <c r="K101" s="47"/>
      <c r="L101" s="47"/>
      <c r="M101" s="47"/>
      <c r="N101" s="47"/>
      <c r="O101" s="47"/>
      <c r="P101" s="47"/>
      <c r="Q101" s="47"/>
      <c r="R101" s="47"/>
      <c r="S101" s="47"/>
      <c r="T101" s="47"/>
      <c r="U101" s="47"/>
      <c r="V101" s="47"/>
      <c r="W101" s="47"/>
      <c r="X101" s="47"/>
      <c r="Y101" s="47"/>
      <c r="Z101" s="47"/>
    </row>
    <row r="102" spans="9:26" s="29" customFormat="1" ht="12.75">
      <c r="I102" s="47"/>
      <c r="J102" s="47"/>
      <c r="K102" s="47"/>
      <c r="L102" s="47"/>
      <c r="M102" s="47"/>
      <c r="N102" s="47"/>
      <c r="O102" s="47"/>
      <c r="P102" s="47"/>
      <c r="Q102" s="47"/>
      <c r="R102" s="47"/>
      <c r="S102" s="47"/>
      <c r="T102" s="47"/>
      <c r="U102" s="47"/>
      <c r="V102" s="47"/>
      <c r="W102" s="47"/>
      <c r="X102" s="47"/>
      <c r="Y102" s="47"/>
      <c r="Z102" s="47"/>
    </row>
    <row r="103" spans="9:26" s="29" customFormat="1" ht="12.75">
      <c r="I103" s="47"/>
      <c r="J103" s="47"/>
      <c r="K103" s="47"/>
      <c r="L103" s="47"/>
      <c r="M103" s="47"/>
      <c r="N103" s="47"/>
      <c r="O103" s="47"/>
      <c r="P103" s="47"/>
      <c r="Q103" s="47"/>
      <c r="R103" s="47"/>
      <c r="S103" s="47"/>
      <c r="T103" s="47"/>
      <c r="U103" s="47"/>
      <c r="V103" s="47"/>
      <c r="W103" s="47"/>
      <c r="X103" s="47"/>
      <c r="Y103" s="47"/>
      <c r="Z103" s="47"/>
    </row>
    <row r="104" spans="9:26" s="29" customFormat="1" ht="12.75">
      <c r="I104" s="47"/>
      <c r="J104" s="47"/>
      <c r="K104" s="47"/>
      <c r="L104" s="47"/>
      <c r="M104" s="47"/>
      <c r="N104" s="47"/>
      <c r="O104" s="47"/>
      <c r="P104" s="47"/>
      <c r="Q104" s="47"/>
      <c r="R104" s="47"/>
      <c r="S104" s="47"/>
      <c r="T104" s="47"/>
      <c r="U104" s="47"/>
      <c r="V104" s="47"/>
      <c r="W104" s="47"/>
      <c r="X104" s="47"/>
      <c r="Y104" s="47"/>
      <c r="Z104" s="47"/>
    </row>
    <row r="105" spans="9:26" s="29" customFormat="1" ht="12.75">
      <c r="I105" s="47"/>
      <c r="J105" s="47"/>
      <c r="K105" s="47"/>
      <c r="L105" s="47"/>
      <c r="M105" s="47"/>
      <c r="N105" s="47"/>
      <c r="O105" s="47"/>
      <c r="P105" s="47"/>
      <c r="Q105" s="47"/>
      <c r="R105" s="47"/>
      <c r="S105" s="47"/>
      <c r="T105" s="47"/>
      <c r="U105" s="47"/>
      <c r="V105" s="47"/>
      <c r="W105" s="47"/>
      <c r="X105" s="47"/>
      <c r="Y105" s="47"/>
      <c r="Z105" s="47"/>
    </row>
    <row r="106" spans="9:26" s="29" customFormat="1" ht="12.75">
      <c r="I106" s="47"/>
      <c r="J106" s="47"/>
      <c r="K106" s="47"/>
      <c r="L106" s="47"/>
      <c r="M106" s="47"/>
      <c r="N106" s="47"/>
      <c r="O106" s="47"/>
      <c r="P106" s="47"/>
      <c r="Q106" s="47"/>
      <c r="R106" s="47"/>
      <c r="S106" s="47"/>
      <c r="T106" s="47"/>
      <c r="U106" s="47"/>
      <c r="V106" s="47"/>
      <c r="W106" s="47"/>
      <c r="X106" s="47"/>
      <c r="Y106" s="47"/>
      <c r="Z106" s="47"/>
    </row>
    <row r="107" spans="9:26" s="29" customFormat="1" ht="12.75">
      <c r="I107" s="47"/>
      <c r="J107" s="47"/>
      <c r="K107" s="47"/>
      <c r="L107" s="47"/>
      <c r="M107" s="47"/>
      <c r="N107" s="47"/>
      <c r="O107" s="47"/>
      <c r="P107" s="47"/>
      <c r="Q107" s="47"/>
      <c r="R107" s="47"/>
      <c r="S107" s="47"/>
      <c r="T107" s="47"/>
      <c r="U107" s="47"/>
      <c r="V107" s="47"/>
      <c r="W107" s="47"/>
      <c r="X107" s="47"/>
      <c r="Y107" s="47"/>
      <c r="Z107" s="47"/>
    </row>
    <row r="108" spans="9:26" s="29" customFormat="1" ht="12" customHeight="1">
      <c r="I108" s="47"/>
      <c r="J108" s="47"/>
      <c r="K108" s="47"/>
      <c r="L108" s="47"/>
      <c r="M108" s="47"/>
      <c r="N108" s="47"/>
      <c r="O108" s="47"/>
      <c r="P108" s="47"/>
      <c r="Q108" s="47"/>
      <c r="R108" s="47"/>
      <c r="S108" s="47"/>
      <c r="T108" s="47"/>
      <c r="U108" s="47"/>
      <c r="V108" s="47"/>
      <c r="W108" s="47"/>
      <c r="X108" s="47"/>
      <c r="Y108" s="47"/>
      <c r="Z108" s="47"/>
    </row>
    <row r="109" spans="9:26" s="29" customFormat="1" ht="20.25" customHeight="1">
      <c r="I109" s="47"/>
      <c r="J109" s="47"/>
      <c r="K109" s="47"/>
      <c r="L109" s="47"/>
      <c r="M109" s="47"/>
      <c r="N109" s="47"/>
      <c r="O109" s="47"/>
      <c r="P109" s="47"/>
      <c r="Q109" s="47"/>
      <c r="R109" s="47"/>
      <c r="S109" s="47"/>
      <c r="T109" s="47"/>
      <c r="U109" s="47"/>
      <c r="V109" s="47"/>
      <c r="W109" s="47"/>
      <c r="X109" s="47"/>
      <c r="Y109" s="47"/>
      <c r="Z109" s="47"/>
    </row>
    <row r="110" spans="9:26" s="29" customFormat="1" ht="20.25" customHeight="1">
      <c r="I110" s="47"/>
      <c r="J110" s="47"/>
      <c r="K110" s="47"/>
      <c r="L110" s="47"/>
      <c r="M110" s="47"/>
      <c r="N110" s="47"/>
      <c r="O110" s="47"/>
      <c r="P110" s="47"/>
      <c r="Q110" s="47"/>
      <c r="R110" s="47"/>
      <c r="S110" s="47"/>
      <c r="T110" s="47"/>
      <c r="U110" s="47"/>
      <c r="V110" s="47"/>
      <c r="W110" s="47"/>
      <c r="X110" s="47"/>
      <c r="Y110" s="47"/>
      <c r="Z110" s="47"/>
    </row>
    <row r="111" spans="9:26" s="29" customFormat="1" ht="12.75">
      <c r="I111" s="47"/>
      <c r="J111" s="47"/>
      <c r="K111" s="47"/>
      <c r="L111" s="47"/>
      <c r="M111" s="47"/>
      <c r="N111" s="47"/>
      <c r="O111" s="47"/>
      <c r="P111" s="47"/>
      <c r="Q111" s="47"/>
      <c r="R111" s="47"/>
      <c r="S111" s="47"/>
      <c r="T111" s="47"/>
      <c r="U111" s="47"/>
      <c r="V111" s="47"/>
      <c r="W111" s="47"/>
      <c r="X111" s="47"/>
      <c r="Y111" s="47"/>
      <c r="Z111" s="47"/>
    </row>
    <row r="112" spans="9:26" s="29" customFormat="1" ht="87" customHeight="1">
      <c r="I112" s="47"/>
      <c r="J112" s="47"/>
      <c r="K112" s="47"/>
      <c r="L112" s="47"/>
      <c r="M112" s="47"/>
      <c r="N112" s="47"/>
      <c r="O112" s="47"/>
      <c r="P112" s="47"/>
      <c r="Q112" s="47"/>
      <c r="R112" s="47"/>
      <c r="S112" s="47"/>
      <c r="T112" s="47"/>
      <c r="U112" s="47"/>
      <c r="V112" s="47"/>
      <c r="W112" s="47"/>
      <c r="X112" s="47"/>
      <c r="Y112" s="47"/>
      <c r="Z112" s="47"/>
    </row>
    <row r="113" spans="9:26" s="29" customFormat="1" ht="12.75">
      <c r="I113" s="47"/>
      <c r="J113" s="47"/>
      <c r="K113" s="47"/>
      <c r="L113" s="47"/>
      <c r="M113" s="47"/>
      <c r="N113" s="47"/>
      <c r="O113" s="47"/>
      <c r="P113" s="47"/>
      <c r="Q113" s="47"/>
      <c r="R113" s="47"/>
      <c r="S113" s="47"/>
      <c r="T113" s="47"/>
      <c r="U113" s="47"/>
      <c r="V113" s="47"/>
      <c r="W113" s="47"/>
      <c r="X113" s="47"/>
      <c r="Y113" s="47"/>
      <c r="Z113" s="47"/>
    </row>
    <row r="114" spans="9:26" s="29" customFormat="1" ht="12.75">
      <c r="I114" s="47"/>
      <c r="J114" s="47"/>
      <c r="K114" s="47"/>
      <c r="L114" s="47"/>
      <c r="M114" s="47"/>
      <c r="N114" s="47"/>
      <c r="O114" s="47"/>
      <c r="P114" s="47"/>
      <c r="Q114" s="47"/>
      <c r="R114" s="47"/>
      <c r="S114" s="47"/>
      <c r="T114" s="47"/>
      <c r="U114" s="47"/>
      <c r="V114" s="47"/>
      <c r="W114" s="47"/>
      <c r="X114" s="47"/>
      <c r="Y114" s="47"/>
      <c r="Z114" s="47"/>
    </row>
    <row r="115" spans="9:26" s="29" customFormat="1" ht="12.75">
      <c r="I115" s="47"/>
      <c r="J115" s="47"/>
      <c r="K115" s="47"/>
      <c r="L115" s="47"/>
      <c r="M115" s="47"/>
      <c r="N115" s="47"/>
      <c r="O115" s="47"/>
      <c r="P115" s="47"/>
      <c r="Q115" s="47"/>
      <c r="R115" s="47"/>
      <c r="S115" s="47"/>
      <c r="T115" s="47"/>
      <c r="U115" s="47"/>
      <c r="V115" s="47"/>
      <c r="W115" s="47"/>
      <c r="X115" s="47"/>
      <c r="Y115" s="47"/>
      <c r="Z115" s="47"/>
    </row>
    <row r="116" spans="9:26" s="29" customFormat="1" ht="12.75">
      <c r="I116" s="47"/>
      <c r="J116" s="47"/>
      <c r="K116" s="47"/>
      <c r="L116" s="47"/>
      <c r="M116" s="47"/>
      <c r="N116" s="47"/>
      <c r="O116" s="47"/>
      <c r="P116" s="47"/>
      <c r="Q116" s="47"/>
      <c r="R116" s="47"/>
      <c r="S116" s="47"/>
      <c r="T116" s="47"/>
      <c r="U116" s="47"/>
      <c r="V116" s="47"/>
      <c r="W116" s="47"/>
      <c r="X116" s="47"/>
      <c r="Y116" s="47"/>
      <c r="Z116" s="47"/>
    </row>
    <row r="117" spans="9:26" s="29" customFormat="1" ht="12.75">
      <c r="I117" s="47"/>
      <c r="J117" s="47"/>
      <c r="K117" s="47"/>
      <c r="L117" s="47"/>
      <c r="M117" s="47"/>
      <c r="N117" s="47"/>
      <c r="O117" s="47"/>
      <c r="P117" s="47"/>
      <c r="Q117" s="47"/>
      <c r="R117" s="47"/>
      <c r="S117" s="47"/>
      <c r="T117" s="47"/>
      <c r="U117" s="47"/>
      <c r="V117" s="47"/>
      <c r="W117" s="47"/>
      <c r="X117" s="47"/>
      <c r="Y117" s="47"/>
      <c r="Z117" s="47"/>
    </row>
    <row r="118" spans="9:26" s="29" customFormat="1" ht="12.75">
      <c r="I118" s="47"/>
      <c r="J118" s="47"/>
      <c r="K118" s="47"/>
      <c r="L118" s="47"/>
      <c r="M118" s="47"/>
      <c r="N118" s="47"/>
      <c r="O118" s="47"/>
      <c r="P118" s="47"/>
      <c r="Q118" s="47"/>
      <c r="R118" s="47"/>
      <c r="S118" s="47"/>
      <c r="T118" s="47"/>
      <c r="U118" s="47"/>
      <c r="V118" s="47"/>
      <c r="W118" s="47"/>
      <c r="X118" s="47"/>
      <c r="Y118" s="47"/>
      <c r="Z118" s="47"/>
    </row>
    <row r="119" spans="9:26" s="29" customFormat="1" ht="12.75">
      <c r="I119" s="47"/>
      <c r="J119" s="47"/>
      <c r="K119" s="47"/>
      <c r="L119" s="47"/>
      <c r="M119" s="47"/>
      <c r="N119" s="47"/>
      <c r="O119" s="47"/>
      <c r="P119" s="47"/>
      <c r="Q119" s="47"/>
      <c r="R119" s="47"/>
      <c r="S119" s="47"/>
      <c r="T119" s="47"/>
      <c r="U119" s="47"/>
      <c r="V119" s="47"/>
      <c r="W119" s="47"/>
      <c r="X119" s="47"/>
      <c r="Y119" s="47"/>
      <c r="Z119" s="47"/>
    </row>
    <row r="120" spans="9:26" s="29" customFormat="1" ht="12.75">
      <c r="I120" s="47"/>
      <c r="J120" s="47"/>
      <c r="K120" s="47"/>
      <c r="L120" s="47"/>
      <c r="M120" s="47"/>
      <c r="N120" s="47"/>
      <c r="O120" s="47"/>
      <c r="P120" s="47"/>
      <c r="Q120" s="47"/>
      <c r="R120" s="47"/>
      <c r="S120" s="47"/>
      <c r="T120" s="47"/>
      <c r="U120" s="47"/>
      <c r="V120" s="47"/>
      <c r="W120" s="47"/>
      <c r="X120" s="47"/>
      <c r="Y120" s="47"/>
      <c r="Z120" s="47"/>
    </row>
    <row r="121" spans="9:26" s="29" customFormat="1" ht="12.75">
      <c r="I121" s="47"/>
      <c r="J121" s="47"/>
      <c r="K121" s="47"/>
      <c r="L121" s="47"/>
      <c r="M121" s="47"/>
      <c r="N121" s="47"/>
      <c r="O121" s="47"/>
      <c r="P121" s="47"/>
      <c r="Q121" s="47"/>
      <c r="R121" s="47"/>
      <c r="S121" s="47"/>
      <c r="T121" s="47"/>
      <c r="U121" s="47"/>
      <c r="V121" s="47"/>
      <c r="W121" s="47"/>
      <c r="X121" s="47"/>
      <c r="Y121" s="47"/>
      <c r="Z121" s="47"/>
    </row>
    <row r="122" spans="9:26" s="29" customFormat="1" ht="12.75">
      <c r="I122" s="47"/>
      <c r="J122" s="47"/>
      <c r="K122" s="47"/>
      <c r="L122" s="47"/>
      <c r="M122" s="47"/>
      <c r="N122" s="47"/>
      <c r="O122" s="47"/>
      <c r="P122" s="47"/>
      <c r="Q122" s="47"/>
      <c r="R122" s="47"/>
      <c r="S122" s="47"/>
      <c r="T122" s="47"/>
      <c r="U122" s="47"/>
      <c r="V122" s="47"/>
      <c r="W122" s="47"/>
      <c r="X122" s="47"/>
      <c r="Y122" s="47"/>
      <c r="Z122" s="47"/>
    </row>
    <row r="123" spans="9:26" s="29" customFormat="1" ht="12.75">
      <c r="I123" s="47"/>
      <c r="J123" s="47"/>
      <c r="K123" s="47"/>
      <c r="L123" s="47"/>
      <c r="M123" s="47"/>
      <c r="N123" s="47"/>
      <c r="O123" s="47"/>
      <c r="P123" s="47"/>
      <c r="Q123" s="47"/>
      <c r="R123" s="47"/>
      <c r="S123" s="47"/>
      <c r="T123" s="47"/>
      <c r="U123" s="47"/>
      <c r="V123" s="47"/>
      <c r="W123" s="47"/>
      <c r="X123" s="47"/>
      <c r="Y123" s="47"/>
      <c r="Z123" s="47"/>
    </row>
  </sheetData>
  <sheetProtection password="E42C" sheet="1" objects="1" scenarios="1"/>
  <mergeCells count="6">
    <mergeCell ref="A31:C31"/>
    <mergeCell ref="A27:D27"/>
    <mergeCell ref="A1:H1"/>
    <mergeCell ref="A2:H2"/>
    <mergeCell ref="A8:D8"/>
    <mergeCell ref="A14:C14"/>
  </mergeCells>
  <dataValidations count="1">
    <dataValidation allowBlank="1" showInputMessage="1" showErrorMessage="1" prompt="DOE's sales tax figure will automatically appear in this box.  You can also enter your most recent estimate, if it differs from the department's figure." sqref="F27"/>
  </dataValidation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4.xml><?xml version="1.0" encoding="utf-8"?>
<worksheet xmlns="http://schemas.openxmlformats.org/spreadsheetml/2006/main" xmlns:r="http://schemas.openxmlformats.org/officeDocument/2006/relationships">
  <sheetPr codeName="Sheet14"/>
  <dimension ref="A1:Z122"/>
  <sheetViews>
    <sheetView zoomScale="70" zoomScaleNormal="70" workbookViewId="0" topLeftCell="A1">
      <pane ySplit="6" topLeftCell="BM7" activePane="bottomLeft" state="frozen"/>
      <selection pane="topLeft" activeCell="A1" sqref="A1"/>
      <selection pane="bottomLeft" activeCell="F21" sqref="F21"/>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29.28125" style="46" customWidth="1"/>
    <col min="10" max="26" width="9.140625" style="46" customWidth="1"/>
    <col min="27" max="16384" width="9.140625" style="1" customWidth="1"/>
  </cols>
  <sheetData>
    <row r="1" spans="1:8" ht="25.5" customHeight="1">
      <c r="A1" s="253" t="s">
        <v>140</v>
      </c>
      <c r="B1" s="254"/>
      <c r="C1" s="254"/>
      <c r="D1" s="254"/>
      <c r="E1" s="254"/>
      <c r="F1" s="254"/>
      <c r="G1" s="254"/>
      <c r="H1" s="255"/>
    </row>
    <row r="2" spans="1:8" ht="18.75" thickBot="1">
      <c r="A2" s="256" t="s">
        <v>617</v>
      </c>
      <c r="B2" s="257"/>
      <c r="C2" s="257"/>
      <c r="D2" s="257"/>
      <c r="E2" s="257"/>
      <c r="F2" s="257"/>
      <c r="G2" s="257"/>
      <c r="H2" s="258"/>
    </row>
    <row r="3" spans="1:8" ht="15">
      <c r="A3" s="48"/>
      <c r="B3" s="49"/>
      <c r="C3" s="49"/>
      <c r="D3" s="49"/>
      <c r="E3" s="49"/>
      <c r="F3" s="49"/>
      <c r="G3" s="49"/>
      <c r="H3" s="50"/>
    </row>
    <row r="4" spans="1:8" ht="15.75">
      <c r="A4" s="51" t="s">
        <v>0</v>
      </c>
      <c r="B4" s="52" t="s">
        <v>1</v>
      </c>
      <c r="C4" s="49"/>
      <c r="D4" s="49"/>
      <c r="E4" s="49"/>
      <c r="F4" s="49"/>
      <c r="G4" s="49"/>
      <c r="H4" s="53"/>
    </row>
    <row r="5" spans="1:8" ht="21.75" customHeight="1">
      <c r="A5" s="92">
        <f>'Fiscal Year 2006 Worksheet'!A5</f>
        <v>0</v>
      </c>
      <c r="B5" s="93" t="str">
        <f>'Fiscal Year 2006 Worksheet'!B5</f>
        <v> </v>
      </c>
      <c r="C5" s="3"/>
      <c r="D5" s="49"/>
      <c r="E5" s="49"/>
      <c r="F5" s="49"/>
      <c r="G5" s="49"/>
      <c r="H5" s="53"/>
    </row>
    <row r="6" spans="1:8" ht="10.5" customHeight="1">
      <c r="A6" s="48"/>
      <c r="B6" s="49"/>
      <c r="C6" s="49"/>
      <c r="D6" s="49"/>
      <c r="E6" s="49"/>
      <c r="F6" s="49"/>
      <c r="G6" s="49"/>
      <c r="H6" s="53"/>
    </row>
    <row r="7" spans="1:8" ht="10.5" customHeight="1">
      <c r="A7" s="48"/>
      <c r="B7" s="49"/>
      <c r="C7" s="49"/>
      <c r="D7" s="49"/>
      <c r="E7" s="49"/>
      <c r="F7" s="49"/>
      <c r="G7" s="49"/>
      <c r="H7" s="53"/>
    </row>
    <row r="8" spans="1:10" ht="15" customHeight="1">
      <c r="A8" s="246" t="s">
        <v>441</v>
      </c>
      <c r="B8" s="239"/>
      <c r="C8" s="239"/>
      <c r="D8" s="239"/>
      <c r="E8" s="49"/>
      <c r="F8" s="96"/>
      <c r="G8" s="49"/>
      <c r="H8" s="54"/>
      <c r="I8" s="67"/>
      <c r="J8" s="67"/>
    </row>
    <row r="9" spans="1:10" ht="16.5" customHeight="1">
      <c r="A9" s="162" t="s">
        <v>619</v>
      </c>
      <c r="B9" s="151"/>
      <c r="C9" s="151"/>
      <c r="D9" s="151"/>
      <c r="E9" s="152"/>
      <c r="F9" s="49"/>
      <c r="G9" s="49"/>
      <c r="H9" s="54"/>
      <c r="I9" s="68"/>
      <c r="J9" s="69"/>
    </row>
    <row r="10" spans="1:10" ht="15">
      <c r="A10" s="87" t="s">
        <v>620</v>
      </c>
      <c r="B10" s="173"/>
      <c r="C10" s="173"/>
      <c r="D10" s="173"/>
      <c r="E10" s="80"/>
      <c r="F10" s="30"/>
      <c r="G10" s="49"/>
      <c r="H10" s="54"/>
      <c r="I10" s="67"/>
      <c r="J10" s="67"/>
    </row>
    <row r="11" spans="1:10" ht="6.75" customHeight="1" thickBot="1">
      <c r="A11" s="81"/>
      <c r="B11" s="82"/>
      <c r="C11" s="82"/>
      <c r="D11" s="82"/>
      <c r="E11" s="80"/>
      <c r="F11" s="85"/>
      <c r="G11" s="49"/>
      <c r="H11" s="54"/>
      <c r="I11" s="67"/>
      <c r="J11" s="67"/>
    </row>
    <row r="12" spans="1:10" ht="16.5" thickBot="1">
      <c r="A12" s="79" t="s">
        <v>436</v>
      </c>
      <c r="B12" s="57"/>
      <c r="C12" s="82"/>
      <c r="D12" s="82"/>
      <c r="E12" s="80"/>
      <c r="G12" s="49"/>
      <c r="H12" s="95">
        <f>SUM(F8-F10)</f>
        <v>0</v>
      </c>
      <c r="I12" s="67"/>
      <c r="J12" s="67"/>
    </row>
    <row r="13" spans="1:10" ht="21.75" customHeight="1">
      <c r="A13" s="48"/>
      <c r="B13" s="49"/>
      <c r="C13" s="49"/>
      <c r="D13" s="49"/>
      <c r="E13" s="49"/>
      <c r="F13" s="49"/>
      <c r="G13" s="49"/>
      <c r="H13" s="54"/>
      <c r="I13" s="67"/>
      <c r="J13" s="67"/>
    </row>
    <row r="14" spans="1:10" ht="15">
      <c r="A14" s="246" t="s">
        <v>439</v>
      </c>
      <c r="B14" s="239"/>
      <c r="C14" s="239"/>
      <c r="D14" s="49"/>
      <c r="E14" s="55"/>
      <c r="F14" s="30"/>
      <c r="G14" s="49"/>
      <c r="H14" s="72"/>
      <c r="I14" s="67"/>
      <c r="J14" s="67"/>
    </row>
    <row r="15" spans="1:10" ht="6.75" customHeight="1">
      <c r="A15" s="48"/>
      <c r="B15" s="55"/>
      <c r="C15" s="55"/>
      <c r="D15" s="55"/>
      <c r="E15" s="55"/>
      <c r="F15" s="27"/>
      <c r="G15" s="49"/>
      <c r="H15" s="56"/>
      <c r="I15" s="67"/>
      <c r="J15" s="67"/>
    </row>
    <row r="16" spans="1:10" ht="15">
      <c r="A16" s="87" t="s">
        <v>2</v>
      </c>
      <c r="B16" s="49"/>
      <c r="C16" s="49"/>
      <c r="D16" s="49"/>
      <c r="E16" s="49"/>
      <c r="F16" s="31"/>
      <c r="G16" s="49"/>
      <c r="H16" s="56"/>
      <c r="I16" s="67"/>
      <c r="J16" s="67"/>
    </row>
    <row r="17" spans="1:10" ht="6.75" customHeight="1">
      <c r="A17" s="88"/>
      <c r="B17" s="49"/>
      <c r="C17" s="49"/>
      <c r="D17" s="49"/>
      <c r="E17" s="49"/>
      <c r="F17" s="55"/>
      <c r="G17" s="49"/>
      <c r="H17" s="56"/>
      <c r="I17" s="67"/>
      <c r="J17" s="67"/>
    </row>
    <row r="18" spans="1:10" ht="15">
      <c r="A18" s="87" t="s">
        <v>3</v>
      </c>
      <c r="B18" s="49"/>
      <c r="C18" s="49"/>
      <c r="D18" s="49"/>
      <c r="E18" s="49"/>
      <c r="F18" s="30"/>
      <c r="G18" s="49"/>
      <c r="H18" s="56"/>
      <c r="I18" s="67"/>
      <c r="J18" s="67"/>
    </row>
    <row r="19" spans="1:10" ht="6.75" customHeight="1">
      <c r="A19" s="88"/>
      <c r="B19" s="49"/>
      <c r="C19" s="49"/>
      <c r="D19" s="49"/>
      <c r="E19" s="49"/>
      <c r="F19" s="55"/>
      <c r="G19" s="49"/>
      <c r="H19" s="56"/>
      <c r="I19" s="67"/>
      <c r="J19" s="67"/>
    </row>
    <row r="20" spans="1:10" ht="15">
      <c r="A20" s="176" t="s">
        <v>621</v>
      </c>
      <c r="B20" s="49"/>
      <c r="C20" s="49"/>
      <c r="D20" s="49"/>
      <c r="E20" s="49"/>
      <c r="F20" s="55"/>
      <c r="G20" s="49"/>
      <c r="H20" s="56"/>
      <c r="I20" s="67"/>
      <c r="J20" s="67"/>
    </row>
    <row r="21" spans="1:10" ht="16.5" customHeight="1">
      <c r="A21" s="176" t="s">
        <v>642</v>
      </c>
      <c r="B21" s="175"/>
      <c r="C21" s="175"/>
      <c r="D21" s="175"/>
      <c r="E21" s="174"/>
      <c r="F21" s="30"/>
      <c r="G21" s="49"/>
      <c r="H21" s="56"/>
      <c r="I21" s="68"/>
      <c r="J21" s="69"/>
    </row>
    <row r="22" spans="1:10" ht="3.75" customHeight="1">
      <c r="A22" s="176"/>
      <c r="B22" s="175"/>
      <c r="C22" s="175"/>
      <c r="D22" s="175"/>
      <c r="E22" s="177"/>
      <c r="F22" s="26"/>
      <c r="G22" s="49"/>
      <c r="H22" s="56"/>
      <c r="I22" s="68"/>
      <c r="J22" s="69"/>
    </row>
    <row r="23" spans="1:10" ht="15">
      <c r="A23" s="79" t="s">
        <v>4</v>
      </c>
      <c r="B23" s="49"/>
      <c r="C23" s="49"/>
      <c r="D23" s="49"/>
      <c r="E23" s="49"/>
      <c r="F23" s="6">
        <f>F14+F16-F18-F21</f>
        <v>0</v>
      </c>
      <c r="G23" s="49"/>
      <c r="H23" s="56"/>
      <c r="I23" s="67"/>
      <c r="J23" s="67"/>
    </row>
    <row r="24" spans="1:10" ht="6.75" customHeight="1">
      <c r="A24" s="48"/>
      <c r="B24" s="49"/>
      <c r="C24" s="49"/>
      <c r="D24" s="49"/>
      <c r="E24" s="55"/>
      <c r="F24" s="49"/>
      <c r="G24" s="49"/>
      <c r="H24" s="54"/>
      <c r="I24" s="67"/>
      <c r="J24" s="67"/>
    </row>
    <row r="25" spans="1:10" ht="15.75">
      <c r="A25" s="89" t="s">
        <v>5</v>
      </c>
      <c r="B25" s="57"/>
      <c r="C25" s="49"/>
      <c r="D25" s="49"/>
      <c r="E25" s="55"/>
      <c r="F25" s="49"/>
      <c r="G25" s="49"/>
      <c r="H25" s="65" t="e">
        <f>(ROUND(F23/$F$51,0))</f>
        <v>#DIV/0!</v>
      </c>
      <c r="I25" s="67"/>
      <c r="J25" s="67"/>
    </row>
    <row r="26" spans="1:10" ht="21.75" customHeight="1">
      <c r="A26" s="48"/>
      <c r="B26" s="49"/>
      <c r="C26" s="49"/>
      <c r="D26" s="49"/>
      <c r="E26" s="55"/>
      <c r="F26" s="49"/>
      <c r="G26" s="49"/>
      <c r="H26" s="53"/>
      <c r="I26" s="68"/>
      <c r="J26" s="69"/>
    </row>
    <row r="27" spans="1:10" ht="15">
      <c r="A27" s="246" t="s">
        <v>613</v>
      </c>
      <c r="B27" s="239"/>
      <c r="C27" s="239"/>
      <c r="D27" s="239"/>
      <c r="E27" s="84"/>
      <c r="F27" s="32" t="e">
        <f>VLOOKUP($A$5,'Source Data'!A2:T137,20,FALSE)</f>
        <v>#N/A</v>
      </c>
      <c r="G27" s="49"/>
      <c r="H27" s="53"/>
      <c r="I27" s="67"/>
      <c r="J27" s="67"/>
    </row>
    <row r="28" spans="1:10" ht="6.75" customHeight="1">
      <c r="A28" s="48"/>
      <c r="B28" s="49"/>
      <c r="C28" s="49"/>
      <c r="D28" s="49"/>
      <c r="E28" s="55"/>
      <c r="F28" s="49"/>
      <c r="G28" s="49"/>
      <c r="H28" s="53"/>
      <c r="I28" s="67"/>
      <c r="J28" s="67"/>
    </row>
    <row r="29" spans="1:10" ht="15.75">
      <c r="A29" s="89" t="s">
        <v>6</v>
      </c>
      <c r="B29" s="57"/>
      <c r="C29" s="49"/>
      <c r="D29" s="49"/>
      <c r="E29" s="55"/>
      <c r="F29" s="49"/>
      <c r="G29" s="49"/>
      <c r="H29" s="65" t="e">
        <f>(ROUND(F27/$F$51,0))</f>
        <v>#N/A</v>
      </c>
      <c r="I29" s="67"/>
      <c r="J29" s="67"/>
    </row>
    <row r="30" spans="1:10" ht="21.75" customHeight="1">
      <c r="A30" s="48"/>
      <c r="B30" s="49"/>
      <c r="C30" s="49"/>
      <c r="D30" s="49"/>
      <c r="E30" s="55"/>
      <c r="F30" s="49"/>
      <c r="G30" s="49"/>
      <c r="H30" s="53"/>
      <c r="I30" s="67"/>
      <c r="J30" s="67"/>
    </row>
    <row r="31" spans="1:10" ht="15">
      <c r="A31" s="246" t="s">
        <v>440</v>
      </c>
      <c r="B31" s="239"/>
      <c r="C31" s="239"/>
      <c r="D31" s="49"/>
      <c r="E31" s="55"/>
      <c r="F31" s="30"/>
      <c r="G31" s="49"/>
      <c r="H31" s="53"/>
      <c r="I31" s="67"/>
      <c r="J31" s="67"/>
    </row>
    <row r="32" spans="1:10" ht="6.75" customHeight="1">
      <c r="A32" s="58"/>
      <c r="B32" s="59"/>
      <c r="C32" s="59"/>
      <c r="D32" s="59"/>
      <c r="E32" s="59"/>
      <c r="F32" s="55"/>
      <c r="G32" s="59"/>
      <c r="H32" s="60"/>
      <c r="I32" s="67"/>
      <c r="J32" s="67"/>
    </row>
    <row r="33" spans="1:10" ht="15">
      <c r="A33" s="87" t="s">
        <v>7</v>
      </c>
      <c r="B33" s="49"/>
      <c r="C33" s="59"/>
      <c r="D33" s="59"/>
      <c r="E33" s="59"/>
      <c r="F33" s="31"/>
      <c r="G33" s="59"/>
      <c r="H33" s="60"/>
      <c r="I33" s="67"/>
      <c r="J33" s="67"/>
    </row>
    <row r="34" spans="1:10" ht="6.75" customHeight="1">
      <c r="A34" s="87"/>
      <c r="B34" s="49"/>
      <c r="C34" s="59"/>
      <c r="D34" s="59"/>
      <c r="E34" s="59"/>
      <c r="F34" s="55"/>
      <c r="G34" s="59"/>
      <c r="H34" s="60"/>
      <c r="I34" s="67"/>
      <c r="J34" s="67"/>
    </row>
    <row r="35" spans="1:10" ht="15">
      <c r="A35" s="87" t="s">
        <v>8</v>
      </c>
      <c r="B35" s="49"/>
      <c r="C35" s="59"/>
      <c r="D35" s="59"/>
      <c r="E35" s="59"/>
      <c r="F35" s="30"/>
      <c r="G35" s="59"/>
      <c r="H35" s="60"/>
      <c r="I35" s="67"/>
      <c r="J35" s="67"/>
    </row>
    <row r="36" spans="1:10" ht="6.75" customHeight="1">
      <c r="A36" s="87"/>
      <c r="B36" s="49"/>
      <c r="C36" s="59"/>
      <c r="D36" s="59"/>
      <c r="E36" s="59"/>
      <c r="F36" s="55"/>
      <c r="G36" s="59"/>
      <c r="H36" s="60"/>
      <c r="I36" s="67"/>
      <c r="J36" s="67"/>
    </row>
    <row r="37" spans="1:10" ht="15">
      <c r="A37" s="87" t="s">
        <v>629</v>
      </c>
      <c r="B37" s="49"/>
      <c r="C37" s="59"/>
      <c r="D37" s="59"/>
      <c r="E37" s="59"/>
      <c r="F37" s="30"/>
      <c r="G37" s="59"/>
      <c r="H37" s="60"/>
      <c r="I37" s="67"/>
      <c r="J37" s="67"/>
    </row>
    <row r="38" spans="1:10" ht="6.75" customHeight="1">
      <c r="A38" s="48"/>
      <c r="B38" s="49"/>
      <c r="C38" s="59"/>
      <c r="D38" s="59"/>
      <c r="E38" s="59"/>
      <c r="F38" s="59"/>
      <c r="G38" s="59"/>
      <c r="H38" s="60"/>
      <c r="I38" s="68"/>
      <c r="J38" s="69"/>
    </row>
    <row r="39" spans="1:10" ht="15">
      <c r="A39" s="79" t="s">
        <v>438</v>
      </c>
      <c r="B39" s="49"/>
      <c r="C39" s="59"/>
      <c r="D39" s="59"/>
      <c r="E39" s="59"/>
      <c r="F39" s="6">
        <f>F31+F33-F35-F37</f>
        <v>0</v>
      </c>
      <c r="G39" s="59"/>
      <c r="H39" s="60"/>
      <c r="I39" s="67"/>
      <c r="J39" s="67"/>
    </row>
    <row r="40" spans="1:10" ht="6.75" customHeight="1">
      <c r="A40" s="48"/>
      <c r="B40" s="49"/>
      <c r="C40" s="59"/>
      <c r="D40" s="59"/>
      <c r="E40" s="59"/>
      <c r="F40" s="59"/>
      <c r="G40" s="59"/>
      <c r="H40" s="60"/>
      <c r="I40" s="67"/>
      <c r="J40" s="67"/>
    </row>
    <row r="41" spans="1:10" ht="15.75">
      <c r="A41" s="89" t="s">
        <v>437</v>
      </c>
      <c r="B41" s="57"/>
      <c r="C41" s="59"/>
      <c r="D41" s="59"/>
      <c r="E41" s="59"/>
      <c r="F41" s="59"/>
      <c r="G41" s="59"/>
      <c r="H41" s="65" t="e">
        <f>(ROUND(F39/$F$51,0))</f>
        <v>#DIV/0!</v>
      </c>
      <c r="I41" s="67"/>
      <c r="J41" s="67"/>
    </row>
    <row r="42" spans="1:10" ht="21.75" customHeight="1">
      <c r="A42" s="58"/>
      <c r="B42" s="59"/>
      <c r="C42" s="59"/>
      <c r="D42" s="59"/>
      <c r="E42" s="59"/>
      <c r="F42" s="59"/>
      <c r="G42" s="59"/>
      <c r="H42" s="60"/>
      <c r="I42" s="68"/>
      <c r="J42" s="69"/>
    </row>
    <row r="43" spans="1:10" ht="15">
      <c r="A43" s="48" t="s">
        <v>284</v>
      </c>
      <c r="B43" s="59"/>
      <c r="C43" s="59"/>
      <c r="D43" s="59"/>
      <c r="E43" s="59"/>
      <c r="F43" s="6" t="e">
        <f>H12-F23-F27-F39</f>
        <v>#N/A</v>
      </c>
      <c r="G43" s="59"/>
      <c r="H43" s="60"/>
      <c r="I43" s="67"/>
      <c r="J43" s="67"/>
    </row>
    <row r="44" spans="1:10" ht="6.75" customHeight="1">
      <c r="A44" s="58"/>
      <c r="B44" s="59"/>
      <c r="C44" s="59"/>
      <c r="D44" s="59"/>
      <c r="E44" s="59"/>
      <c r="F44" s="59"/>
      <c r="G44" s="59"/>
      <c r="H44" s="60"/>
      <c r="I44" s="67"/>
      <c r="J44" s="67"/>
    </row>
    <row r="45" spans="1:10" ht="15.75">
      <c r="A45" s="89" t="s">
        <v>141</v>
      </c>
      <c r="B45" s="57"/>
      <c r="C45" s="59"/>
      <c r="D45" s="59"/>
      <c r="E45" s="59"/>
      <c r="F45" s="59"/>
      <c r="G45" s="59"/>
      <c r="H45" s="65" t="e">
        <f>(ROUND(F43/$F$51,0))</f>
        <v>#N/A</v>
      </c>
      <c r="I45" s="67"/>
      <c r="J45" s="67"/>
    </row>
    <row r="46" spans="1:10" ht="21.75" customHeight="1">
      <c r="A46" s="58"/>
      <c r="B46" s="59"/>
      <c r="C46" s="59"/>
      <c r="D46" s="59"/>
      <c r="E46" s="59"/>
      <c r="F46" s="59"/>
      <c r="G46" s="59"/>
      <c r="H46" s="60"/>
      <c r="I46" s="68"/>
      <c r="J46" s="69"/>
    </row>
    <row r="47" spans="1:10" ht="15">
      <c r="A47" s="48" t="s">
        <v>9</v>
      </c>
      <c r="B47" s="59"/>
      <c r="C47" s="59"/>
      <c r="D47" s="59"/>
      <c r="E47" s="59"/>
      <c r="F47" s="90">
        <f>H12</f>
        <v>0</v>
      </c>
      <c r="G47" s="59"/>
      <c r="H47" s="60"/>
      <c r="I47" s="67"/>
      <c r="J47" s="67"/>
    </row>
    <row r="48" spans="1:10" ht="6.75" customHeight="1">
      <c r="A48" s="58"/>
      <c r="B48" s="59"/>
      <c r="C48" s="59"/>
      <c r="D48" s="59"/>
      <c r="E48" s="59"/>
      <c r="F48" s="59"/>
      <c r="G48" s="59"/>
      <c r="H48" s="60"/>
      <c r="I48" s="67"/>
      <c r="J48" s="67"/>
    </row>
    <row r="49" spans="1:10" ht="15.75">
      <c r="A49" s="89" t="s">
        <v>10</v>
      </c>
      <c r="B49" s="57"/>
      <c r="C49" s="59"/>
      <c r="D49" s="59"/>
      <c r="E49" s="59"/>
      <c r="F49" s="59"/>
      <c r="G49" s="59"/>
      <c r="H49" s="65" t="e">
        <f>(ROUND(F47/$F$51,0))</f>
        <v>#DIV/0!</v>
      </c>
      <c r="I49" s="67"/>
      <c r="J49" s="67"/>
    </row>
    <row r="50" spans="1:10" ht="21.75" customHeight="1">
      <c r="A50" s="58"/>
      <c r="B50" s="59"/>
      <c r="C50" s="59"/>
      <c r="D50" s="59"/>
      <c r="E50" s="59"/>
      <c r="F50" s="59"/>
      <c r="G50" s="59"/>
      <c r="H50" s="60"/>
      <c r="I50" s="67"/>
      <c r="J50" s="67"/>
    </row>
    <row r="51" spans="1:10" ht="15.75">
      <c r="A51" s="61" t="s">
        <v>285</v>
      </c>
      <c r="B51" s="59"/>
      <c r="C51" s="59"/>
      <c r="D51" s="59"/>
      <c r="E51" s="59"/>
      <c r="F51" s="4"/>
      <c r="G51" s="59"/>
      <c r="H51" s="53"/>
      <c r="I51" s="67"/>
      <c r="J51" s="67"/>
    </row>
    <row r="52" spans="1:10" ht="15.75" thickBot="1">
      <c r="A52" s="62"/>
      <c r="B52" s="63"/>
      <c r="C52" s="63"/>
      <c r="D52" s="63"/>
      <c r="E52" s="63"/>
      <c r="F52" s="63"/>
      <c r="G52" s="63"/>
      <c r="H52" s="64"/>
      <c r="I52" s="67"/>
      <c r="J52" s="67"/>
    </row>
    <row r="53" spans="1:8" ht="15">
      <c r="A53" s="47"/>
      <c r="B53" s="47"/>
      <c r="C53" s="47"/>
      <c r="D53" s="47"/>
      <c r="E53" s="47"/>
      <c r="F53" s="47"/>
      <c r="G53" s="47"/>
      <c r="H53" s="47"/>
    </row>
    <row r="54" spans="1:8" ht="15">
      <c r="A54" s="47"/>
      <c r="B54" s="47"/>
      <c r="C54" s="47"/>
      <c r="D54" s="47"/>
      <c r="E54" s="47"/>
      <c r="F54" s="47"/>
      <c r="G54" s="47"/>
      <c r="H54" s="47"/>
    </row>
    <row r="55" spans="1:8" ht="15">
      <c r="A55" s="47"/>
      <c r="B55" s="47"/>
      <c r="C55" s="47"/>
      <c r="D55" s="47"/>
      <c r="E55" s="47"/>
      <c r="F55" s="47"/>
      <c r="G55" s="47"/>
      <c r="H55" s="47"/>
    </row>
    <row r="56" spans="1:8" ht="15">
      <c r="A56" s="47"/>
      <c r="B56" s="47"/>
      <c r="C56" s="47"/>
      <c r="D56" s="47"/>
      <c r="E56" s="47"/>
      <c r="F56" s="47"/>
      <c r="G56" s="47"/>
      <c r="H56" s="47"/>
    </row>
    <row r="57" spans="1:8" ht="15">
      <c r="A57" s="47"/>
      <c r="B57" s="47"/>
      <c r="C57" s="47"/>
      <c r="D57" s="47"/>
      <c r="E57" s="47"/>
      <c r="F57" s="47"/>
      <c r="G57" s="47"/>
      <c r="H57" s="47"/>
    </row>
    <row r="58" spans="1:8" ht="15">
      <c r="A58" s="47"/>
      <c r="B58" s="47"/>
      <c r="C58" s="47"/>
      <c r="D58" s="47"/>
      <c r="E58" s="47"/>
      <c r="F58" s="47"/>
      <c r="G58" s="47"/>
      <c r="H58" s="47"/>
    </row>
    <row r="59" spans="1:8" ht="15">
      <c r="A59" s="47"/>
      <c r="B59" s="47"/>
      <c r="C59" s="47"/>
      <c r="D59" s="47"/>
      <c r="E59" s="47"/>
      <c r="F59" s="47"/>
      <c r="G59" s="47"/>
      <c r="H59" s="47"/>
    </row>
    <row r="60" spans="1:8" ht="15">
      <c r="A60" s="47"/>
      <c r="B60" s="47"/>
      <c r="C60" s="47"/>
      <c r="D60" s="47"/>
      <c r="E60" s="47"/>
      <c r="F60" s="47"/>
      <c r="G60" s="47"/>
      <c r="H60" s="47"/>
    </row>
    <row r="61" spans="1:8" ht="15">
      <c r="A61" s="47"/>
      <c r="B61" s="47"/>
      <c r="C61" s="47"/>
      <c r="D61" s="47"/>
      <c r="E61" s="47"/>
      <c r="F61" s="47"/>
      <c r="G61" s="47"/>
      <c r="H61" s="47"/>
    </row>
    <row r="62" spans="1:8" ht="15">
      <c r="A62" s="47"/>
      <c r="B62" s="47"/>
      <c r="C62" s="47"/>
      <c r="D62" s="47"/>
      <c r="E62" s="47"/>
      <c r="F62" s="47"/>
      <c r="G62" s="47"/>
      <c r="H62" s="47"/>
    </row>
    <row r="63" spans="1:8" ht="15">
      <c r="A63" s="47"/>
      <c r="B63" s="47"/>
      <c r="C63" s="47"/>
      <c r="D63" s="47"/>
      <c r="E63" s="47"/>
      <c r="F63" s="47"/>
      <c r="G63" s="47"/>
      <c r="H63" s="47"/>
    </row>
    <row r="64" spans="1:8" ht="15">
      <c r="A64" s="47"/>
      <c r="B64" s="47"/>
      <c r="C64" s="47"/>
      <c r="D64" s="47"/>
      <c r="E64" s="47"/>
      <c r="F64" s="47"/>
      <c r="G64" s="47"/>
      <c r="H64" s="47"/>
    </row>
    <row r="65" spans="1:8" ht="15">
      <c r="A65" s="47"/>
      <c r="B65" s="47"/>
      <c r="C65" s="47"/>
      <c r="D65" s="47"/>
      <c r="E65" s="47"/>
      <c r="F65" s="47"/>
      <c r="G65" s="47"/>
      <c r="H65" s="47"/>
    </row>
    <row r="66" spans="1:8" s="46" customFormat="1" ht="15">
      <c r="A66" s="47"/>
      <c r="B66" s="47"/>
      <c r="C66" s="47"/>
      <c r="D66" s="47"/>
      <c r="E66" s="47"/>
      <c r="F66" s="47"/>
      <c r="G66" s="47"/>
      <c r="H66" s="47"/>
    </row>
    <row r="67" spans="1:8" s="46" customFormat="1" ht="15">
      <c r="A67" s="47"/>
      <c r="B67" s="47"/>
      <c r="C67" s="47"/>
      <c r="D67" s="47"/>
      <c r="E67" s="47"/>
      <c r="F67" s="47"/>
      <c r="G67" s="47"/>
      <c r="H67" s="47"/>
    </row>
    <row r="68" spans="1:8" s="46" customFormat="1" ht="15">
      <c r="A68" s="47"/>
      <c r="B68" s="47"/>
      <c r="C68" s="47"/>
      <c r="D68" s="47"/>
      <c r="E68" s="47"/>
      <c r="F68" s="47"/>
      <c r="G68" s="47"/>
      <c r="H68" s="47"/>
    </row>
    <row r="69" spans="1:8" s="46" customFormat="1" ht="15">
      <c r="A69" s="47"/>
      <c r="B69" s="47"/>
      <c r="C69" s="47"/>
      <c r="D69" s="47"/>
      <c r="E69" s="47"/>
      <c r="F69" s="47"/>
      <c r="G69" s="47"/>
      <c r="H69" s="47"/>
    </row>
    <row r="70" spans="1:8" s="46" customFormat="1" ht="52.5" customHeight="1">
      <c r="A70" s="47"/>
      <c r="B70" s="47"/>
      <c r="C70" s="47"/>
      <c r="D70" s="47"/>
      <c r="E70" s="47"/>
      <c r="F70" s="47"/>
      <c r="G70" s="47"/>
      <c r="H70" s="47"/>
    </row>
    <row r="71" spans="1:8" s="46" customFormat="1" ht="15">
      <c r="A71" s="47"/>
      <c r="B71" s="47"/>
      <c r="C71" s="47"/>
      <c r="D71" s="47"/>
      <c r="E71" s="47"/>
      <c r="F71" s="47"/>
      <c r="G71" s="47"/>
      <c r="H71" s="47"/>
    </row>
    <row r="72" spans="1:8" s="46" customFormat="1" ht="31.5" customHeight="1">
      <c r="A72" s="47"/>
      <c r="B72" s="47"/>
      <c r="C72" s="47"/>
      <c r="D72" s="47"/>
      <c r="E72" s="47"/>
      <c r="F72" s="47"/>
      <c r="G72" s="47"/>
      <c r="H72" s="47"/>
    </row>
    <row r="73" spans="1:8" s="46" customFormat="1" ht="15">
      <c r="A73" s="47"/>
      <c r="B73" s="47"/>
      <c r="C73" s="47"/>
      <c r="D73" s="47"/>
      <c r="E73" s="47"/>
      <c r="F73" s="47"/>
      <c r="G73" s="47"/>
      <c r="H73" s="47"/>
    </row>
    <row r="74" spans="1:8" s="46" customFormat="1" ht="15">
      <c r="A74" s="47"/>
      <c r="B74" s="47"/>
      <c r="C74" s="47"/>
      <c r="D74" s="47"/>
      <c r="E74" s="47"/>
      <c r="F74" s="47"/>
      <c r="G74" s="47"/>
      <c r="H74" s="47"/>
    </row>
    <row r="75" spans="1:8" s="46" customFormat="1" ht="15">
      <c r="A75" s="47"/>
      <c r="B75" s="47"/>
      <c r="C75" s="47"/>
      <c r="D75" s="47"/>
      <c r="E75" s="47"/>
      <c r="F75" s="47"/>
      <c r="G75" s="47"/>
      <c r="H75" s="47"/>
    </row>
    <row r="76" spans="1:8" s="46" customFormat="1" ht="15">
      <c r="A76" s="47"/>
      <c r="B76" s="47"/>
      <c r="C76" s="47"/>
      <c r="D76" s="47"/>
      <c r="E76" s="47"/>
      <c r="F76" s="47"/>
      <c r="G76" s="47"/>
      <c r="H76" s="47"/>
    </row>
    <row r="79" spans="9:26" s="29" customFormat="1" ht="12.75">
      <c r="I79" s="47"/>
      <c r="J79" s="47"/>
      <c r="K79" s="47"/>
      <c r="L79" s="47"/>
      <c r="M79" s="47"/>
      <c r="N79" s="47"/>
      <c r="O79" s="47"/>
      <c r="P79" s="47"/>
      <c r="Q79" s="47"/>
      <c r="R79" s="47"/>
      <c r="S79" s="47"/>
      <c r="T79" s="47"/>
      <c r="U79" s="47"/>
      <c r="V79" s="47"/>
      <c r="W79" s="47"/>
      <c r="X79" s="47"/>
      <c r="Y79" s="47"/>
      <c r="Z79" s="47"/>
    </row>
    <row r="80" spans="9:26" s="29" customFormat="1" ht="12.75">
      <c r="I80" s="47"/>
      <c r="J80" s="47"/>
      <c r="K80" s="47"/>
      <c r="L80" s="47"/>
      <c r="M80" s="47"/>
      <c r="N80" s="47"/>
      <c r="O80" s="47"/>
      <c r="P80" s="47"/>
      <c r="Q80" s="47"/>
      <c r="R80" s="47"/>
      <c r="S80" s="47"/>
      <c r="T80" s="47"/>
      <c r="U80" s="47"/>
      <c r="V80" s="47"/>
      <c r="W80" s="47"/>
      <c r="X80" s="47"/>
      <c r="Y80" s="47"/>
      <c r="Z80" s="47"/>
    </row>
    <row r="81" spans="9:26" s="29" customFormat="1" ht="12.75">
      <c r="I81" s="47"/>
      <c r="J81" s="47"/>
      <c r="K81" s="47"/>
      <c r="L81" s="47"/>
      <c r="M81" s="47"/>
      <c r="N81" s="47"/>
      <c r="O81" s="47"/>
      <c r="P81" s="47"/>
      <c r="Q81" s="47"/>
      <c r="R81" s="47"/>
      <c r="S81" s="47"/>
      <c r="T81" s="47"/>
      <c r="U81" s="47"/>
      <c r="V81" s="47"/>
      <c r="W81" s="47"/>
      <c r="X81" s="47"/>
      <c r="Y81" s="47"/>
      <c r="Z81" s="47"/>
    </row>
    <row r="82" spans="9:26" s="29" customFormat="1" ht="12.75">
      <c r="I82" s="47"/>
      <c r="J82" s="47"/>
      <c r="K82" s="47"/>
      <c r="L82" s="47"/>
      <c r="M82" s="47"/>
      <c r="N82" s="47"/>
      <c r="O82" s="47"/>
      <c r="P82" s="47"/>
      <c r="Q82" s="47"/>
      <c r="R82" s="47"/>
      <c r="S82" s="47"/>
      <c r="T82" s="47"/>
      <c r="U82" s="47"/>
      <c r="V82" s="47"/>
      <c r="W82" s="47"/>
      <c r="X82" s="47"/>
      <c r="Y82" s="47"/>
      <c r="Z82" s="47"/>
    </row>
    <row r="83" spans="9:26" s="29" customFormat="1" ht="12.75">
      <c r="I83" s="47"/>
      <c r="J83" s="47"/>
      <c r="K83" s="47"/>
      <c r="L83" s="47"/>
      <c r="M83" s="47"/>
      <c r="N83" s="47"/>
      <c r="O83" s="47"/>
      <c r="P83" s="47"/>
      <c r="Q83" s="47"/>
      <c r="R83" s="47"/>
      <c r="S83" s="47"/>
      <c r="T83" s="47"/>
      <c r="U83" s="47"/>
      <c r="V83" s="47"/>
      <c r="W83" s="47"/>
      <c r="X83" s="47"/>
      <c r="Y83" s="47"/>
      <c r="Z83" s="47"/>
    </row>
    <row r="84" spans="9:26" s="29" customFormat="1" ht="12.75">
      <c r="I84" s="47"/>
      <c r="J84" s="47"/>
      <c r="K84" s="47"/>
      <c r="L84" s="47"/>
      <c r="M84" s="47"/>
      <c r="N84" s="47"/>
      <c r="O84" s="47"/>
      <c r="P84" s="47"/>
      <c r="Q84" s="47"/>
      <c r="R84" s="47"/>
      <c r="S84" s="47"/>
      <c r="T84" s="47"/>
      <c r="U84" s="47"/>
      <c r="V84" s="47"/>
      <c r="W84" s="47"/>
      <c r="X84" s="47"/>
      <c r="Y84" s="47"/>
      <c r="Z84" s="47"/>
    </row>
    <row r="85" spans="9:26" s="29" customFormat="1" ht="12.75">
      <c r="I85" s="47"/>
      <c r="J85" s="47"/>
      <c r="K85" s="47"/>
      <c r="L85" s="47"/>
      <c r="M85" s="47"/>
      <c r="N85" s="47"/>
      <c r="O85" s="47"/>
      <c r="P85" s="47"/>
      <c r="Q85" s="47"/>
      <c r="R85" s="47"/>
      <c r="S85" s="47"/>
      <c r="T85" s="47"/>
      <c r="U85" s="47"/>
      <c r="V85" s="47"/>
      <c r="W85" s="47"/>
      <c r="X85" s="47"/>
      <c r="Y85" s="47"/>
      <c r="Z85" s="47"/>
    </row>
    <row r="86" spans="9:26" s="29" customFormat="1" ht="12.75">
      <c r="I86" s="47"/>
      <c r="J86" s="47"/>
      <c r="K86" s="47"/>
      <c r="L86" s="47"/>
      <c r="M86" s="47"/>
      <c r="N86" s="47"/>
      <c r="O86" s="47"/>
      <c r="P86" s="47"/>
      <c r="Q86" s="47"/>
      <c r="R86" s="47"/>
      <c r="S86" s="47"/>
      <c r="T86" s="47"/>
      <c r="U86" s="47"/>
      <c r="V86" s="47"/>
      <c r="W86" s="47"/>
      <c r="X86" s="47"/>
      <c r="Y86" s="47"/>
      <c r="Z86" s="47"/>
    </row>
    <row r="87" spans="9:26" s="29" customFormat="1" ht="12.75">
      <c r="I87" s="47"/>
      <c r="J87" s="47"/>
      <c r="K87" s="47"/>
      <c r="L87" s="47"/>
      <c r="M87" s="47"/>
      <c r="N87" s="47"/>
      <c r="O87" s="47"/>
      <c r="P87" s="47"/>
      <c r="Q87" s="47"/>
      <c r="R87" s="47"/>
      <c r="S87" s="47"/>
      <c r="T87" s="47"/>
      <c r="U87" s="47"/>
      <c r="V87" s="47"/>
      <c r="W87" s="47"/>
      <c r="X87" s="47"/>
      <c r="Y87" s="47"/>
      <c r="Z87" s="47"/>
    </row>
    <row r="88" spans="9:26" s="29" customFormat="1" ht="12.75">
      <c r="I88" s="47"/>
      <c r="J88" s="47"/>
      <c r="K88" s="47"/>
      <c r="L88" s="47"/>
      <c r="M88" s="47"/>
      <c r="N88" s="47"/>
      <c r="O88" s="47"/>
      <c r="P88" s="47"/>
      <c r="Q88" s="47"/>
      <c r="R88" s="47"/>
      <c r="S88" s="47"/>
      <c r="T88" s="47"/>
      <c r="U88" s="47"/>
      <c r="V88" s="47"/>
      <c r="W88" s="47"/>
      <c r="X88" s="47"/>
      <c r="Y88" s="47"/>
      <c r="Z88" s="47"/>
    </row>
    <row r="89" spans="9:26" s="29" customFormat="1" ht="12.75">
      <c r="I89" s="47"/>
      <c r="J89" s="47"/>
      <c r="K89" s="47"/>
      <c r="L89" s="47"/>
      <c r="M89" s="47"/>
      <c r="N89" s="47"/>
      <c r="O89" s="47"/>
      <c r="P89" s="47"/>
      <c r="Q89" s="47"/>
      <c r="R89" s="47"/>
      <c r="S89" s="47"/>
      <c r="T89" s="47"/>
      <c r="U89" s="47"/>
      <c r="V89" s="47"/>
      <c r="W89" s="47"/>
      <c r="X89" s="47"/>
      <c r="Y89" s="47"/>
      <c r="Z89" s="47"/>
    </row>
    <row r="90" spans="9:26" s="29" customFormat="1" ht="12.75">
      <c r="I90" s="47"/>
      <c r="J90" s="47"/>
      <c r="K90" s="47"/>
      <c r="L90" s="47"/>
      <c r="M90" s="47"/>
      <c r="N90" s="47"/>
      <c r="O90" s="47"/>
      <c r="P90" s="47"/>
      <c r="Q90" s="47"/>
      <c r="R90" s="47"/>
      <c r="S90" s="47"/>
      <c r="T90" s="47"/>
      <c r="U90" s="47"/>
      <c r="V90" s="47"/>
      <c r="W90" s="47"/>
      <c r="X90" s="47"/>
      <c r="Y90" s="47"/>
      <c r="Z90" s="47"/>
    </row>
    <row r="91" spans="9:26" s="29" customFormat="1" ht="12.75">
      <c r="I91" s="47"/>
      <c r="J91" s="47"/>
      <c r="K91" s="47"/>
      <c r="L91" s="47"/>
      <c r="M91" s="47"/>
      <c r="N91" s="47"/>
      <c r="O91" s="47"/>
      <c r="P91" s="47"/>
      <c r="Q91" s="47"/>
      <c r="R91" s="47"/>
      <c r="S91" s="47"/>
      <c r="T91" s="47"/>
      <c r="U91" s="47"/>
      <c r="V91" s="47"/>
      <c r="W91" s="47"/>
      <c r="X91" s="47"/>
      <c r="Y91" s="47"/>
      <c r="Z91" s="47"/>
    </row>
    <row r="92" spans="9:26" s="29" customFormat="1" ht="12.75">
      <c r="I92" s="47"/>
      <c r="J92" s="47"/>
      <c r="K92" s="47"/>
      <c r="L92" s="47"/>
      <c r="M92" s="47"/>
      <c r="N92" s="47"/>
      <c r="O92" s="47"/>
      <c r="P92" s="47"/>
      <c r="Q92" s="47"/>
      <c r="R92" s="47"/>
      <c r="S92" s="47"/>
      <c r="T92" s="47"/>
      <c r="U92" s="47"/>
      <c r="V92" s="47"/>
      <c r="W92" s="47"/>
      <c r="X92" s="47"/>
      <c r="Y92" s="47"/>
      <c r="Z92" s="47"/>
    </row>
    <row r="93" spans="9:26" s="29" customFormat="1" ht="12.75">
      <c r="I93" s="47"/>
      <c r="J93" s="47"/>
      <c r="K93" s="47"/>
      <c r="L93" s="47"/>
      <c r="M93" s="47"/>
      <c r="N93" s="47"/>
      <c r="O93" s="47"/>
      <c r="P93" s="47"/>
      <c r="Q93" s="47"/>
      <c r="R93" s="47"/>
      <c r="S93" s="47"/>
      <c r="T93" s="47"/>
      <c r="U93" s="47"/>
      <c r="V93" s="47"/>
      <c r="W93" s="47"/>
      <c r="X93" s="47"/>
      <c r="Y93" s="47"/>
      <c r="Z93" s="47"/>
    </row>
    <row r="94" spans="9:26" s="29" customFormat="1" ht="12.75">
      <c r="I94" s="47"/>
      <c r="J94" s="47"/>
      <c r="K94" s="47"/>
      <c r="L94" s="47"/>
      <c r="M94" s="47"/>
      <c r="N94" s="47"/>
      <c r="O94" s="47"/>
      <c r="P94" s="47"/>
      <c r="Q94" s="47"/>
      <c r="R94" s="47"/>
      <c r="S94" s="47"/>
      <c r="T94" s="47"/>
      <c r="U94" s="47"/>
      <c r="V94" s="47"/>
      <c r="W94" s="47"/>
      <c r="X94" s="47"/>
      <c r="Y94" s="47"/>
      <c r="Z94" s="47"/>
    </row>
    <row r="95" spans="9:26" s="29" customFormat="1" ht="12.75">
      <c r="I95" s="47"/>
      <c r="J95" s="47"/>
      <c r="K95" s="47"/>
      <c r="L95" s="47"/>
      <c r="M95" s="47"/>
      <c r="N95" s="47"/>
      <c r="O95" s="47"/>
      <c r="P95" s="47"/>
      <c r="Q95" s="47"/>
      <c r="R95" s="47"/>
      <c r="S95" s="47"/>
      <c r="T95" s="47"/>
      <c r="U95" s="47"/>
      <c r="V95" s="47"/>
      <c r="W95" s="47"/>
      <c r="X95" s="47"/>
      <c r="Y95" s="47"/>
      <c r="Z95" s="47"/>
    </row>
    <row r="96" spans="9:26" s="29" customFormat="1" ht="12.75">
      <c r="I96" s="47"/>
      <c r="J96" s="47"/>
      <c r="K96" s="47"/>
      <c r="L96" s="47"/>
      <c r="M96" s="47"/>
      <c r="N96" s="47"/>
      <c r="O96" s="47"/>
      <c r="P96" s="47"/>
      <c r="Q96" s="47"/>
      <c r="R96" s="47"/>
      <c r="S96" s="47"/>
      <c r="T96" s="47"/>
      <c r="U96" s="47"/>
      <c r="V96" s="47"/>
      <c r="W96" s="47"/>
      <c r="X96" s="47"/>
      <c r="Y96" s="47"/>
      <c r="Z96" s="47"/>
    </row>
    <row r="97" spans="9:26" s="29" customFormat="1" ht="12.75">
      <c r="I97" s="47"/>
      <c r="J97" s="47"/>
      <c r="K97" s="47"/>
      <c r="L97" s="47"/>
      <c r="M97" s="47"/>
      <c r="N97" s="47"/>
      <c r="O97" s="47"/>
      <c r="P97" s="47"/>
      <c r="Q97" s="47"/>
      <c r="R97" s="47"/>
      <c r="S97" s="47"/>
      <c r="T97" s="47"/>
      <c r="U97" s="47"/>
      <c r="V97" s="47"/>
      <c r="W97" s="47"/>
      <c r="X97" s="47"/>
      <c r="Y97" s="47"/>
      <c r="Z97" s="47"/>
    </row>
    <row r="98" spans="9:26" s="29" customFormat="1" ht="12.75">
      <c r="I98" s="47"/>
      <c r="J98" s="47"/>
      <c r="K98" s="47"/>
      <c r="L98" s="47"/>
      <c r="M98" s="47"/>
      <c r="N98" s="47"/>
      <c r="O98" s="47"/>
      <c r="P98" s="47"/>
      <c r="Q98" s="47"/>
      <c r="R98" s="47"/>
      <c r="S98" s="47"/>
      <c r="T98" s="47"/>
      <c r="U98" s="47"/>
      <c r="V98" s="47"/>
      <c r="W98" s="47"/>
      <c r="X98" s="47"/>
      <c r="Y98" s="47"/>
      <c r="Z98" s="47"/>
    </row>
    <row r="99" spans="9:26" s="29" customFormat="1" ht="12.75">
      <c r="I99" s="47"/>
      <c r="J99" s="47"/>
      <c r="K99" s="47"/>
      <c r="L99" s="47"/>
      <c r="M99" s="47"/>
      <c r="N99" s="47"/>
      <c r="O99" s="47"/>
      <c r="P99" s="47"/>
      <c r="Q99" s="47"/>
      <c r="R99" s="47"/>
      <c r="S99" s="47"/>
      <c r="T99" s="47"/>
      <c r="U99" s="47"/>
      <c r="V99" s="47"/>
      <c r="W99" s="47"/>
      <c r="X99" s="47"/>
      <c r="Y99" s="47"/>
      <c r="Z99" s="47"/>
    </row>
    <row r="100" spans="9:26" s="29" customFormat="1" ht="12.75">
      <c r="I100" s="47"/>
      <c r="J100" s="47"/>
      <c r="K100" s="47"/>
      <c r="L100" s="47"/>
      <c r="M100" s="47"/>
      <c r="N100" s="47"/>
      <c r="O100" s="47"/>
      <c r="P100" s="47"/>
      <c r="Q100" s="47"/>
      <c r="R100" s="47"/>
      <c r="S100" s="47"/>
      <c r="T100" s="47"/>
      <c r="U100" s="47"/>
      <c r="V100" s="47"/>
      <c r="W100" s="47"/>
      <c r="X100" s="47"/>
      <c r="Y100" s="47"/>
      <c r="Z100" s="47"/>
    </row>
    <row r="101" spans="9:26" s="29" customFormat="1" ht="12.75">
      <c r="I101" s="47"/>
      <c r="J101" s="47"/>
      <c r="K101" s="47"/>
      <c r="L101" s="47"/>
      <c r="M101" s="47"/>
      <c r="N101" s="47"/>
      <c r="O101" s="47"/>
      <c r="P101" s="47"/>
      <c r="Q101" s="47"/>
      <c r="R101" s="47"/>
      <c r="S101" s="47"/>
      <c r="T101" s="47"/>
      <c r="U101" s="47"/>
      <c r="V101" s="47"/>
      <c r="W101" s="47"/>
      <c r="X101" s="47"/>
      <c r="Y101" s="47"/>
      <c r="Z101" s="47"/>
    </row>
    <row r="102" spans="9:26" s="29" customFormat="1" ht="12.75">
      <c r="I102" s="47"/>
      <c r="J102" s="47"/>
      <c r="K102" s="47"/>
      <c r="L102" s="47"/>
      <c r="M102" s="47"/>
      <c r="N102" s="47"/>
      <c r="O102" s="47"/>
      <c r="P102" s="47"/>
      <c r="Q102" s="47"/>
      <c r="R102" s="47"/>
      <c r="S102" s="47"/>
      <c r="T102" s="47"/>
      <c r="U102" s="47"/>
      <c r="V102" s="47"/>
      <c r="W102" s="47"/>
      <c r="X102" s="47"/>
      <c r="Y102" s="47"/>
      <c r="Z102" s="47"/>
    </row>
    <row r="103" spans="9:26" s="29" customFormat="1" ht="12.75">
      <c r="I103" s="47"/>
      <c r="J103" s="47"/>
      <c r="K103" s="47"/>
      <c r="L103" s="47"/>
      <c r="M103" s="47"/>
      <c r="N103" s="47"/>
      <c r="O103" s="47"/>
      <c r="P103" s="47"/>
      <c r="Q103" s="47"/>
      <c r="R103" s="47"/>
      <c r="S103" s="47"/>
      <c r="T103" s="47"/>
      <c r="U103" s="47"/>
      <c r="V103" s="47"/>
      <c r="W103" s="47"/>
      <c r="X103" s="47"/>
      <c r="Y103" s="47"/>
      <c r="Z103" s="47"/>
    </row>
    <row r="104" spans="9:26" s="29" customFormat="1" ht="12.75">
      <c r="I104" s="47"/>
      <c r="J104" s="47"/>
      <c r="K104" s="47"/>
      <c r="L104" s="47"/>
      <c r="M104" s="47"/>
      <c r="N104" s="47"/>
      <c r="O104" s="47"/>
      <c r="P104" s="47"/>
      <c r="Q104" s="47"/>
      <c r="R104" s="47"/>
      <c r="S104" s="47"/>
      <c r="T104" s="47"/>
      <c r="U104" s="47"/>
      <c r="V104" s="47"/>
      <c r="W104" s="47"/>
      <c r="X104" s="47"/>
      <c r="Y104" s="47"/>
      <c r="Z104" s="47"/>
    </row>
    <row r="105" spans="9:26" s="29" customFormat="1" ht="12.75">
      <c r="I105" s="47"/>
      <c r="J105" s="47"/>
      <c r="K105" s="47"/>
      <c r="L105" s="47"/>
      <c r="M105" s="47"/>
      <c r="N105" s="47"/>
      <c r="O105" s="47"/>
      <c r="P105" s="47"/>
      <c r="Q105" s="47"/>
      <c r="R105" s="47"/>
      <c r="S105" s="47"/>
      <c r="T105" s="47"/>
      <c r="U105" s="47"/>
      <c r="V105" s="47"/>
      <c r="W105" s="47"/>
      <c r="X105" s="47"/>
      <c r="Y105" s="47"/>
      <c r="Z105" s="47"/>
    </row>
    <row r="106" spans="9:26" s="29" customFormat="1" ht="12.75">
      <c r="I106" s="47"/>
      <c r="J106" s="47"/>
      <c r="K106" s="47"/>
      <c r="L106" s="47"/>
      <c r="M106" s="47"/>
      <c r="N106" s="47"/>
      <c r="O106" s="47"/>
      <c r="P106" s="47"/>
      <c r="Q106" s="47"/>
      <c r="R106" s="47"/>
      <c r="S106" s="47"/>
      <c r="T106" s="47"/>
      <c r="U106" s="47"/>
      <c r="V106" s="47"/>
      <c r="W106" s="47"/>
      <c r="X106" s="47"/>
      <c r="Y106" s="47"/>
      <c r="Z106" s="47"/>
    </row>
    <row r="107" spans="9:26" s="29" customFormat="1" ht="12" customHeight="1">
      <c r="I107" s="47"/>
      <c r="J107" s="47"/>
      <c r="K107" s="47"/>
      <c r="L107" s="47"/>
      <c r="M107" s="47"/>
      <c r="N107" s="47"/>
      <c r="O107" s="47"/>
      <c r="P107" s="47"/>
      <c r="Q107" s="47"/>
      <c r="R107" s="47"/>
      <c r="S107" s="47"/>
      <c r="T107" s="47"/>
      <c r="U107" s="47"/>
      <c r="V107" s="47"/>
      <c r="W107" s="47"/>
      <c r="X107" s="47"/>
      <c r="Y107" s="47"/>
      <c r="Z107" s="47"/>
    </row>
    <row r="108" spans="9:26" s="29" customFormat="1" ht="20.25" customHeight="1">
      <c r="I108" s="47"/>
      <c r="J108" s="47"/>
      <c r="K108" s="47"/>
      <c r="L108" s="47"/>
      <c r="M108" s="47"/>
      <c r="N108" s="47"/>
      <c r="O108" s="47"/>
      <c r="P108" s="47"/>
      <c r="Q108" s="47"/>
      <c r="R108" s="47"/>
      <c r="S108" s="47"/>
      <c r="T108" s="47"/>
      <c r="U108" s="47"/>
      <c r="V108" s="47"/>
      <c r="W108" s="47"/>
      <c r="X108" s="47"/>
      <c r="Y108" s="47"/>
      <c r="Z108" s="47"/>
    </row>
    <row r="109" spans="9:26" s="29" customFormat="1" ht="20.25" customHeight="1">
      <c r="I109" s="47"/>
      <c r="J109" s="47"/>
      <c r="K109" s="47"/>
      <c r="L109" s="47"/>
      <c r="M109" s="47"/>
      <c r="N109" s="47"/>
      <c r="O109" s="47"/>
      <c r="P109" s="47"/>
      <c r="Q109" s="47"/>
      <c r="R109" s="47"/>
      <c r="S109" s="47"/>
      <c r="T109" s="47"/>
      <c r="U109" s="47"/>
      <c r="V109" s="47"/>
      <c r="W109" s="47"/>
      <c r="X109" s="47"/>
      <c r="Y109" s="47"/>
      <c r="Z109" s="47"/>
    </row>
    <row r="110" spans="9:26" s="29" customFormat="1" ht="12.75">
      <c r="I110" s="47"/>
      <c r="J110" s="47"/>
      <c r="K110" s="47"/>
      <c r="L110" s="47"/>
      <c r="M110" s="47"/>
      <c r="N110" s="47"/>
      <c r="O110" s="47"/>
      <c r="P110" s="47"/>
      <c r="Q110" s="47"/>
      <c r="R110" s="47"/>
      <c r="S110" s="47"/>
      <c r="T110" s="47"/>
      <c r="U110" s="47"/>
      <c r="V110" s="47"/>
      <c r="W110" s="47"/>
      <c r="X110" s="47"/>
      <c r="Y110" s="47"/>
      <c r="Z110" s="47"/>
    </row>
    <row r="111" spans="9:26" s="29" customFormat="1" ht="87" customHeight="1">
      <c r="I111" s="47"/>
      <c r="J111" s="47"/>
      <c r="K111" s="47"/>
      <c r="L111" s="47"/>
      <c r="M111" s="47"/>
      <c r="N111" s="47"/>
      <c r="O111" s="47"/>
      <c r="P111" s="47"/>
      <c r="Q111" s="47"/>
      <c r="R111" s="47"/>
      <c r="S111" s="47"/>
      <c r="T111" s="47"/>
      <c r="U111" s="47"/>
      <c r="V111" s="47"/>
      <c r="W111" s="47"/>
      <c r="X111" s="47"/>
      <c r="Y111" s="47"/>
      <c r="Z111" s="47"/>
    </row>
    <row r="112" spans="9:26" s="29" customFormat="1" ht="12.75">
      <c r="I112" s="47"/>
      <c r="J112" s="47"/>
      <c r="K112" s="47"/>
      <c r="L112" s="47"/>
      <c r="M112" s="47"/>
      <c r="N112" s="47"/>
      <c r="O112" s="47"/>
      <c r="P112" s="47"/>
      <c r="Q112" s="47"/>
      <c r="R112" s="47"/>
      <c r="S112" s="47"/>
      <c r="T112" s="47"/>
      <c r="U112" s="47"/>
      <c r="V112" s="47"/>
      <c r="W112" s="47"/>
      <c r="X112" s="47"/>
      <c r="Y112" s="47"/>
      <c r="Z112" s="47"/>
    </row>
    <row r="113" spans="9:26" s="29" customFormat="1" ht="12.75">
      <c r="I113" s="47"/>
      <c r="J113" s="47"/>
      <c r="K113" s="47"/>
      <c r="L113" s="47"/>
      <c r="M113" s="47"/>
      <c r="N113" s="47"/>
      <c r="O113" s="47"/>
      <c r="P113" s="47"/>
      <c r="Q113" s="47"/>
      <c r="R113" s="47"/>
      <c r="S113" s="47"/>
      <c r="T113" s="47"/>
      <c r="U113" s="47"/>
      <c r="V113" s="47"/>
      <c r="W113" s="47"/>
      <c r="X113" s="47"/>
      <c r="Y113" s="47"/>
      <c r="Z113" s="47"/>
    </row>
    <row r="114" spans="9:26" s="29" customFormat="1" ht="12.75">
      <c r="I114" s="47"/>
      <c r="J114" s="47"/>
      <c r="K114" s="47"/>
      <c r="L114" s="47"/>
      <c r="M114" s="47"/>
      <c r="N114" s="47"/>
      <c r="O114" s="47"/>
      <c r="P114" s="47"/>
      <c r="Q114" s="47"/>
      <c r="R114" s="47"/>
      <c r="S114" s="47"/>
      <c r="T114" s="47"/>
      <c r="U114" s="47"/>
      <c r="V114" s="47"/>
      <c r="W114" s="47"/>
      <c r="X114" s="47"/>
      <c r="Y114" s="47"/>
      <c r="Z114" s="47"/>
    </row>
    <row r="115" spans="9:26" s="29" customFormat="1" ht="12.75">
      <c r="I115" s="47"/>
      <c r="J115" s="47"/>
      <c r="K115" s="47"/>
      <c r="L115" s="47"/>
      <c r="M115" s="47"/>
      <c r="N115" s="47"/>
      <c r="O115" s="47"/>
      <c r="P115" s="47"/>
      <c r="Q115" s="47"/>
      <c r="R115" s="47"/>
      <c r="S115" s="47"/>
      <c r="T115" s="47"/>
      <c r="U115" s="47"/>
      <c r="V115" s="47"/>
      <c r="W115" s="47"/>
      <c r="X115" s="47"/>
      <c r="Y115" s="47"/>
      <c r="Z115" s="47"/>
    </row>
    <row r="116" spans="9:26" s="29" customFormat="1" ht="12.75">
      <c r="I116" s="47"/>
      <c r="J116" s="47"/>
      <c r="K116" s="47"/>
      <c r="L116" s="47"/>
      <c r="M116" s="47"/>
      <c r="N116" s="47"/>
      <c r="O116" s="47"/>
      <c r="P116" s="47"/>
      <c r="Q116" s="47"/>
      <c r="R116" s="47"/>
      <c r="S116" s="47"/>
      <c r="T116" s="47"/>
      <c r="U116" s="47"/>
      <c r="V116" s="47"/>
      <c r="W116" s="47"/>
      <c r="X116" s="47"/>
      <c r="Y116" s="47"/>
      <c r="Z116" s="47"/>
    </row>
    <row r="117" spans="9:26" s="29" customFormat="1" ht="12.75">
      <c r="I117" s="47"/>
      <c r="J117" s="47"/>
      <c r="K117" s="47"/>
      <c r="L117" s="47"/>
      <c r="M117" s="47"/>
      <c r="N117" s="47"/>
      <c r="O117" s="47"/>
      <c r="P117" s="47"/>
      <c r="Q117" s="47"/>
      <c r="R117" s="47"/>
      <c r="S117" s="47"/>
      <c r="T117" s="47"/>
      <c r="U117" s="47"/>
      <c r="V117" s="47"/>
      <c r="W117" s="47"/>
      <c r="X117" s="47"/>
      <c r="Y117" s="47"/>
      <c r="Z117" s="47"/>
    </row>
    <row r="118" spans="9:26" s="29" customFormat="1" ht="12.75">
      <c r="I118" s="47"/>
      <c r="J118" s="47"/>
      <c r="K118" s="47"/>
      <c r="L118" s="47"/>
      <c r="M118" s="47"/>
      <c r="N118" s="47"/>
      <c r="O118" s="47"/>
      <c r="P118" s="47"/>
      <c r="Q118" s="47"/>
      <c r="R118" s="47"/>
      <c r="S118" s="47"/>
      <c r="T118" s="47"/>
      <c r="U118" s="47"/>
      <c r="V118" s="47"/>
      <c r="W118" s="47"/>
      <c r="X118" s="47"/>
      <c r="Y118" s="47"/>
      <c r="Z118" s="47"/>
    </row>
    <row r="119" spans="9:26" s="29" customFormat="1" ht="12.75">
      <c r="I119" s="47"/>
      <c r="J119" s="47"/>
      <c r="K119" s="47"/>
      <c r="L119" s="47"/>
      <c r="M119" s="47"/>
      <c r="N119" s="47"/>
      <c r="O119" s="47"/>
      <c r="P119" s="47"/>
      <c r="Q119" s="47"/>
      <c r="R119" s="47"/>
      <c r="S119" s="47"/>
      <c r="T119" s="47"/>
      <c r="U119" s="47"/>
      <c r="V119" s="47"/>
      <c r="W119" s="47"/>
      <c r="X119" s="47"/>
      <c r="Y119" s="47"/>
      <c r="Z119" s="47"/>
    </row>
    <row r="120" spans="9:26" s="29" customFormat="1" ht="12.75">
      <c r="I120" s="47"/>
      <c r="J120" s="47"/>
      <c r="K120" s="47"/>
      <c r="L120" s="47"/>
      <c r="M120" s="47"/>
      <c r="N120" s="47"/>
      <c r="O120" s="47"/>
      <c r="P120" s="47"/>
      <c r="Q120" s="47"/>
      <c r="R120" s="47"/>
      <c r="S120" s="47"/>
      <c r="T120" s="47"/>
      <c r="U120" s="47"/>
      <c r="V120" s="47"/>
      <c r="W120" s="47"/>
      <c r="X120" s="47"/>
      <c r="Y120" s="47"/>
      <c r="Z120" s="47"/>
    </row>
    <row r="121" spans="9:26" s="29" customFormat="1" ht="12.75">
      <c r="I121" s="47"/>
      <c r="J121" s="47"/>
      <c r="K121" s="47"/>
      <c r="L121" s="47"/>
      <c r="M121" s="47"/>
      <c r="N121" s="47"/>
      <c r="O121" s="47"/>
      <c r="P121" s="47"/>
      <c r="Q121" s="47"/>
      <c r="R121" s="47"/>
      <c r="S121" s="47"/>
      <c r="T121" s="47"/>
      <c r="U121" s="47"/>
      <c r="V121" s="47"/>
      <c r="W121" s="47"/>
      <c r="X121" s="47"/>
      <c r="Y121" s="47"/>
      <c r="Z121" s="47"/>
    </row>
    <row r="122" spans="9:26" s="29" customFormat="1" ht="12.75">
      <c r="I122" s="47"/>
      <c r="J122" s="47"/>
      <c r="K122" s="47"/>
      <c r="L122" s="47"/>
      <c r="M122" s="47"/>
      <c r="N122" s="47"/>
      <c r="O122" s="47"/>
      <c r="P122" s="47"/>
      <c r="Q122" s="47"/>
      <c r="R122" s="47"/>
      <c r="S122" s="47"/>
      <c r="T122" s="47"/>
      <c r="U122" s="47"/>
      <c r="V122" s="47"/>
      <c r="W122" s="47"/>
      <c r="X122" s="47"/>
      <c r="Y122" s="47"/>
      <c r="Z122" s="47"/>
    </row>
  </sheetData>
  <sheetProtection password="E42C" sheet="1" objects="1" scenarios="1"/>
  <mergeCells count="6">
    <mergeCell ref="A31:C31"/>
    <mergeCell ref="A1:H1"/>
    <mergeCell ref="A2:H2"/>
    <mergeCell ref="A8:D8"/>
    <mergeCell ref="A14:C14"/>
    <mergeCell ref="A27:D27"/>
  </mergeCells>
  <dataValidations count="1">
    <dataValidation allowBlank="1" showInputMessage="1" showErrorMessage="1" prompt="DOE's sales tax figure will automatically appear in this box.  You can also enter your most recent estimate, if it differs from the department's figure." sqref="F27"/>
  </dataValidation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5.xml><?xml version="1.0" encoding="utf-8"?>
<worksheet xmlns="http://schemas.openxmlformats.org/spreadsheetml/2006/main" xmlns:r="http://schemas.openxmlformats.org/officeDocument/2006/relationships">
  <sheetPr codeName="Sheet2"/>
  <dimension ref="A1:C137"/>
  <sheetViews>
    <sheetView workbookViewId="0" topLeftCell="A1">
      <selection activeCell="A1" sqref="A1"/>
    </sheetView>
  </sheetViews>
  <sheetFormatPr defaultColWidth="9.140625" defaultRowHeight="12.75"/>
  <cols>
    <col min="1" max="1" width="37.7109375" style="0" bestFit="1" customWidth="1"/>
    <col min="3" max="3" width="24.28125" style="0" bestFit="1" customWidth="1"/>
  </cols>
  <sheetData>
    <row r="1" ht="15.75">
      <c r="A1" s="91" t="s">
        <v>11</v>
      </c>
    </row>
    <row r="2" spans="1:3" ht="15">
      <c r="A2" s="5" t="s">
        <v>12</v>
      </c>
      <c r="B2" s="150">
        <v>1</v>
      </c>
      <c r="C2" t="s">
        <v>471</v>
      </c>
    </row>
    <row r="3" spans="1:3" ht="15">
      <c r="A3" s="5" t="s">
        <v>13</v>
      </c>
      <c r="B3" s="150">
        <v>2</v>
      </c>
      <c r="C3" t="s">
        <v>472</v>
      </c>
    </row>
    <row r="4" spans="1:3" ht="15">
      <c r="A4" s="5" t="s">
        <v>280</v>
      </c>
      <c r="B4" s="150">
        <v>3</v>
      </c>
      <c r="C4" t="s">
        <v>473</v>
      </c>
    </row>
    <row r="5" spans="1:3" ht="15">
      <c r="A5" s="5" t="s">
        <v>14</v>
      </c>
      <c r="B5" s="150">
        <v>4</v>
      </c>
      <c r="C5" t="s">
        <v>474</v>
      </c>
    </row>
    <row r="6" spans="1:3" ht="15">
      <c r="A6" s="5" t="s">
        <v>15</v>
      </c>
      <c r="B6" s="150">
        <v>5</v>
      </c>
      <c r="C6" t="s">
        <v>475</v>
      </c>
    </row>
    <row r="7" spans="1:3" ht="15">
      <c r="A7" s="5" t="s">
        <v>16</v>
      </c>
      <c r="B7" s="150">
        <v>6</v>
      </c>
      <c r="C7" t="s">
        <v>476</v>
      </c>
    </row>
    <row r="8" spans="1:3" ht="15">
      <c r="A8" s="5" t="s">
        <v>17</v>
      </c>
      <c r="B8" s="150">
        <v>7</v>
      </c>
      <c r="C8" t="s">
        <v>477</v>
      </c>
    </row>
    <row r="9" spans="1:3" ht="15">
      <c r="A9" s="5" t="s">
        <v>18</v>
      </c>
      <c r="B9" s="150">
        <v>8</v>
      </c>
      <c r="C9" t="s">
        <v>478</v>
      </c>
    </row>
    <row r="10" spans="1:3" ht="15">
      <c r="A10" s="5" t="s">
        <v>19</v>
      </c>
      <c r="B10" s="150">
        <v>9</v>
      </c>
      <c r="C10" t="s">
        <v>479</v>
      </c>
    </row>
    <row r="11" spans="1:3" ht="15">
      <c r="A11" s="5" t="s">
        <v>627</v>
      </c>
      <c r="B11" s="150">
        <v>10</v>
      </c>
      <c r="C11" t="s">
        <v>628</v>
      </c>
    </row>
    <row r="12" spans="1:3" ht="15">
      <c r="A12" s="5" t="s">
        <v>20</v>
      </c>
      <c r="B12" s="150">
        <v>11</v>
      </c>
      <c r="C12" t="s">
        <v>480</v>
      </c>
    </row>
    <row r="13" spans="1:3" ht="15">
      <c r="A13" s="5" t="s">
        <v>21</v>
      </c>
      <c r="B13" s="150">
        <v>12</v>
      </c>
      <c r="C13" t="s">
        <v>481</v>
      </c>
    </row>
    <row r="14" spans="1:3" ht="15">
      <c r="A14" s="5" t="s">
        <v>22</v>
      </c>
      <c r="B14" s="150">
        <v>13</v>
      </c>
      <c r="C14" t="s">
        <v>482</v>
      </c>
    </row>
    <row r="15" spans="1:3" ht="15">
      <c r="A15" s="5" t="s">
        <v>23</v>
      </c>
      <c r="B15" s="150">
        <v>14</v>
      </c>
      <c r="C15" t="s">
        <v>483</v>
      </c>
    </row>
    <row r="16" spans="1:3" ht="15">
      <c r="A16" s="5" t="s">
        <v>24</v>
      </c>
      <c r="B16" s="150">
        <v>15</v>
      </c>
      <c r="C16" t="s">
        <v>484</v>
      </c>
    </row>
    <row r="17" spans="1:3" ht="15">
      <c r="A17" s="5" t="s">
        <v>25</v>
      </c>
      <c r="B17" s="150">
        <v>16</v>
      </c>
      <c r="C17" t="s">
        <v>485</v>
      </c>
    </row>
    <row r="18" spans="1:3" ht="15">
      <c r="A18" s="5" t="s">
        <v>26</v>
      </c>
      <c r="B18" s="150">
        <v>17</v>
      </c>
      <c r="C18" t="s">
        <v>486</v>
      </c>
    </row>
    <row r="19" spans="1:3" ht="15">
      <c r="A19" s="5" t="s">
        <v>27</v>
      </c>
      <c r="B19" s="150">
        <v>18</v>
      </c>
      <c r="C19" t="s">
        <v>487</v>
      </c>
    </row>
    <row r="20" spans="1:3" ht="15">
      <c r="A20" s="5" t="s">
        <v>28</v>
      </c>
      <c r="B20" s="150">
        <v>19</v>
      </c>
      <c r="C20" t="s">
        <v>488</v>
      </c>
    </row>
    <row r="21" spans="1:3" ht="15">
      <c r="A21" s="5" t="s">
        <v>29</v>
      </c>
      <c r="B21" s="150">
        <v>20</v>
      </c>
      <c r="C21" t="s">
        <v>489</v>
      </c>
    </row>
    <row r="22" spans="1:3" ht="15">
      <c r="A22" s="5" t="s">
        <v>30</v>
      </c>
      <c r="B22" s="150">
        <v>21</v>
      </c>
      <c r="C22" t="s">
        <v>490</v>
      </c>
    </row>
    <row r="23" spans="1:3" ht="15">
      <c r="A23" s="5" t="s">
        <v>31</v>
      </c>
      <c r="B23" s="150">
        <v>22</v>
      </c>
      <c r="C23" t="s">
        <v>491</v>
      </c>
    </row>
    <row r="24" spans="1:3" ht="15">
      <c r="A24" s="5" t="s">
        <v>32</v>
      </c>
      <c r="B24" s="150">
        <v>23</v>
      </c>
      <c r="C24" t="s">
        <v>492</v>
      </c>
    </row>
    <row r="25" spans="1:3" ht="15">
      <c r="A25" s="5" t="s">
        <v>33</v>
      </c>
      <c r="B25" s="150">
        <v>24</v>
      </c>
      <c r="C25" t="s">
        <v>493</v>
      </c>
    </row>
    <row r="26" spans="1:3" ht="15">
      <c r="A26" s="5" t="s">
        <v>34</v>
      </c>
      <c r="B26" s="150">
        <v>25</v>
      </c>
      <c r="C26" t="s">
        <v>494</v>
      </c>
    </row>
    <row r="27" spans="1:3" ht="15">
      <c r="A27" s="5" t="s">
        <v>35</v>
      </c>
      <c r="B27" s="150">
        <v>26</v>
      </c>
      <c r="C27" t="s">
        <v>495</v>
      </c>
    </row>
    <row r="28" spans="1:3" ht="15">
      <c r="A28" s="5" t="s">
        <v>36</v>
      </c>
      <c r="B28" s="150">
        <v>27</v>
      </c>
      <c r="C28" t="s">
        <v>496</v>
      </c>
    </row>
    <row r="29" spans="1:3" ht="15">
      <c r="A29" s="5" t="s">
        <v>37</v>
      </c>
      <c r="B29" s="150">
        <v>28</v>
      </c>
      <c r="C29" t="s">
        <v>497</v>
      </c>
    </row>
    <row r="30" spans="1:3" ht="15">
      <c r="A30" s="5" t="s">
        <v>632</v>
      </c>
      <c r="B30" s="150">
        <v>29</v>
      </c>
      <c r="C30" t="s">
        <v>631</v>
      </c>
    </row>
    <row r="31" spans="1:3" ht="15">
      <c r="A31" s="5" t="s">
        <v>38</v>
      </c>
      <c r="B31" s="150">
        <v>30</v>
      </c>
      <c r="C31" t="s">
        <v>498</v>
      </c>
    </row>
    <row r="32" spans="1:3" ht="15">
      <c r="A32" s="5" t="s">
        <v>39</v>
      </c>
      <c r="B32" s="150">
        <v>31</v>
      </c>
      <c r="C32" t="s">
        <v>499</v>
      </c>
    </row>
    <row r="33" spans="1:3" ht="15">
      <c r="A33" s="5" t="s">
        <v>40</v>
      </c>
      <c r="B33" s="150">
        <v>32</v>
      </c>
      <c r="C33" t="s">
        <v>500</v>
      </c>
    </row>
    <row r="34" spans="1:3" ht="15">
      <c r="A34" s="5" t="s">
        <v>41</v>
      </c>
      <c r="B34" s="150">
        <v>33</v>
      </c>
      <c r="C34" t="s">
        <v>501</v>
      </c>
    </row>
    <row r="35" spans="1:3" ht="15">
      <c r="A35" s="5" t="s">
        <v>42</v>
      </c>
      <c r="B35" s="150">
        <v>34</v>
      </c>
      <c r="C35" t="s">
        <v>502</v>
      </c>
    </row>
    <row r="36" spans="1:3" ht="15">
      <c r="A36" s="5" t="s">
        <v>43</v>
      </c>
      <c r="B36" s="150">
        <v>35</v>
      </c>
      <c r="C36" t="s">
        <v>503</v>
      </c>
    </row>
    <row r="37" spans="1:3" ht="15">
      <c r="A37" s="5" t="s">
        <v>44</v>
      </c>
      <c r="B37" s="150">
        <v>36</v>
      </c>
      <c r="C37" t="s">
        <v>504</v>
      </c>
    </row>
    <row r="38" spans="1:3" ht="15">
      <c r="A38" s="5" t="s">
        <v>45</v>
      </c>
      <c r="B38" s="150">
        <v>37</v>
      </c>
      <c r="C38" t="s">
        <v>505</v>
      </c>
    </row>
    <row r="39" spans="1:3" ht="15">
      <c r="A39" s="5" t="s">
        <v>46</v>
      </c>
      <c r="B39" s="150">
        <v>38</v>
      </c>
      <c r="C39" t="s">
        <v>506</v>
      </c>
    </row>
    <row r="40" spans="1:3" ht="15">
      <c r="A40" s="5" t="s">
        <v>47</v>
      </c>
      <c r="B40" s="150">
        <v>39</v>
      </c>
      <c r="C40" t="s">
        <v>507</v>
      </c>
    </row>
    <row r="41" spans="1:3" ht="15">
      <c r="A41" s="5" t="s">
        <v>626</v>
      </c>
      <c r="B41" s="150">
        <v>40</v>
      </c>
      <c r="C41" t="s">
        <v>633</v>
      </c>
    </row>
    <row r="42" spans="1:3" ht="15">
      <c r="A42" s="5" t="s">
        <v>48</v>
      </c>
      <c r="B42" s="150">
        <v>41</v>
      </c>
      <c r="C42" t="s">
        <v>508</v>
      </c>
    </row>
    <row r="43" spans="1:3" ht="15">
      <c r="A43" s="5" t="s">
        <v>49</v>
      </c>
      <c r="B43" s="150">
        <v>42</v>
      </c>
      <c r="C43" t="s">
        <v>509</v>
      </c>
    </row>
    <row r="44" spans="1:3" ht="15">
      <c r="A44" s="5" t="s">
        <v>50</v>
      </c>
      <c r="B44" s="150">
        <v>43</v>
      </c>
      <c r="C44" t="s">
        <v>510</v>
      </c>
    </row>
    <row r="45" spans="1:3" ht="15">
      <c r="A45" s="5" t="s">
        <v>51</v>
      </c>
      <c r="B45" s="150">
        <v>44</v>
      </c>
      <c r="C45" t="s">
        <v>511</v>
      </c>
    </row>
    <row r="46" spans="1:3" ht="15">
      <c r="A46" s="5" t="s">
        <v>52</v>
      </c>
      <c r="B46" s="150">
        <v>45</v>
      </c>
      <c r="C46" t="s">
        <v>512</v>
      </c>
    </row>
    <row r="47" spans="1:3" ht="15">
      <c r="A47" s="5" t="s">
        <v>53</v>
      </c>
      <c r="B47" s="150">
        <v>46</v>
      </c>
      <c r="C47" t="s">
        <v>513</v>
      </c>
    </row>
    <row r="48" spans="1:3" ht="15">
      <c r="A48" s="5" t="s">
        <v>635</v>
      </c>
      <c r="B48" s="150">
        <v>47</v>
      </c>
      <c r="C48" t="s">
        <v>634</v>
      </c>
    </row>
    <row r="49" spans="1:3" ht="15">
      <c r="A49" s="5" t="s">
        <v>54</v>
      </c>
      <c r="B49" s="150">
        <v>48</v>
      </c>
      <c r="C49" t="s">
        <v>514</v>
      </c>
    </row>
    <row r="50" spans="1:3" ht="15">
      <c r="A50" s="5" t="s">
        <v>55</v>
      </c>
      <c r="B50" s="150">
        <v>49</v>
      </c>
      <c r="C50" t="s">
        <v>515</v>
      </c>
    </row>
    <row r="51" spans="1:3" ht="15">
      <c r="A51" s="5" t="s">
        <v>56</v>
      </c>
      <c r="B51" s="150">
        <v>50</v>
      </c>
      <c r="C51" t="s">
        <v>516</v>
      </c>
    </row>
    <row r="52" spans="1:3" ht="15">
      <c r="A52" s="5" t="s">
        <v>57</v>
      </c>
      <c r="B52" s="150">
        <v>51</v>
      </c>
      <c r="C52" t="s">
        <v>517</v>
      </c>
    </row>
    <row r="53" spans="1:3" ht="15">
      <c r="A53" s="5" t="s">
        <v>58</v>
      </c>
      <c r="B53" s="150">
        <v>52</v>
      </c>
      <c r="C53" t="s">
        <v>518</v>
      </c>
    </row>
    <row r="54" spans="1:3" ht="15">
      <c r="A54" s="5" t="s">
        <v>59</v>
      </c>
      <c r="B54" s="150">
        <v>53</v>
      </c>
      <c r="C54" t="s">
        <v>519</v>
      </c>
    </row>
    <row r="55" spans="1:3" ht="15">
      <c r="A55" s="5" t="s">
        <v>60</v>
      </c>
      <c r="B55" s="150">
        <v>54</v>
      </c>
      <c r="C55" t="s">
        <v>520</v>
      </c>
    </row>
    <row r="56" spans="1:3" ht="15">
      <c r="A56" s="5" t="s">
        <v>61</v>
      </c>
      <c r="B56" s="150">
        <v>55</v>
      </c>
      <c r="C56" t="s">
        <v>521</v>
      </c>
    </row>
    <row r="57" spans="1:3" ht="15">
      <c r="A57" s="5" t="s">
        <v>62</v>
      </c>
      <c r="B57" s="150">
        <v>56</v>
      </c>
      <c r="C57" t="s">
        <v>522</v>
      </c>
    </row>
    <row r="58" spans="1:3" ht="15">
      <c r="A58" s="5" t="s">
        <v>63</v>
      </c>
      <c r="B58" s="150">
        <v>57</v>
      </c>
      <c r="C58" t="s">
        <v>523</v>
      </c>
    </row>
    <row r="59" spans="1:3" ht="15">
      <c r="A59" s="5" t="s">
        <v>64</v>
      </c>
      <c r="B59" s="150">
        <v>58</v>
      </c>
      <c r="C59" t="s">
        <v>524</v>
      </c>
    </row>
    <row r="60" spans="1:3" ht="15">
      <c r="A60" s="5" t="s">
        <v>65</v>
      </c>
      <c r="B60" s="150">
        <v>59</v>
      </c>
      <c r="C60" t="s">
        <v>525</v>
      </c>
    </row>
    <row r="61" spans="1:3" ht="15">
      <c r="A61" s="5" t="s">
        <v>66</v>
      </c>
      <c r="B61" s="150">
        <v>60</v>
      </c>
      <c r="C61" t="s">
        <v>526</v>
      </c>
    </row>
    <row r="62" spans="1:3" ht="15">
      <c r="A62" s="5" t="s">
        <v>67</v>
      </c>
      <c r="B62" s="150">
        <v>62</v>
      </c>
      <c r="C62" t="s">
        <v>527</v>
      </c>
    </row>
    <row r="63" spans="1:3" ht="15">
      <c r="A63" s="5" t="s">
        <v>68</v>
      </c>
      <c r="B63" s="150">
        <v>63</v>
      </c>
      <c r="C63" t="s">
        <v>528</v>
      </c>
    </row>
    <row r="64" spans="1:3" ht="15">
      <c r="A64" s="5" t="s">
        <v>69</v>
      </c>
      <c r="B64" s="150">
        <v>65</v>
      </c>
      <c r="C64" t="s">
        <v>529</v>
      </c>
    </row>
    <row r="65" spans="1:3" ht="15">
      <c r="A65" s="5" t="s">
        <v>70</v>
      </c>
      <c r="B65" s="150">
        <v>66</v>
      </c>
      <c r="C65" t="s">
        <v>530</v>
      </c>
    </row>
    <row r="66" spans="1:3" ht="15">
      <c r="A66" s="5" t="s">
        <v>71</v>
      </c>
      <c r="B66" s="150">
        <v>67</v>
      </c>
      <c r="C66" t="s">
        <v>531</v>
      </c>
    </row>
    <row r="67" spans="1:3" ht="15">
      <c r="A67" s="5" t="s">
        <v>72</v>
      </c>
      <c r="B67" s="150">
        <v>68</v>
      </c>
      <c r="C67" t="s">
        <v>532</v>
      </c>
    </row>
    <row r="68" spans="1:3" ht="15">
      <c r="A68" s="5" t="s">
        <v>73</v>
      </c>
      <c r="B68" s="150">
        <v>69</v>
      </c>
      <c r="C68" t="s">
        <v>533</v>
      </c>
    </row>
    <row r="69" spans="1:3" ht="15">
      <c r="A69" s="5" t="s">
        <v>74</v>
      </c>
      <c r="B69" s="150">
        <v>70</v>
      </c>
      <c r="C69" t="s">
        <v>534</v>
      </c>
    </row>
    <row r="70" spans="1:3" ht="15">
      <c r="A70" s="5" t="s">
        <v>75</v>
      </c>
      <c r="B70" s="150">
        <v>71</v>
      </c>
      <c r="C70" t="s">
        <v>535</v>
      </c>
    </row>
    <row r="71" spans="1:3" ht="15">
      <c r="A71" s="5" t="s">
        <v>76</v>
      </c>
      <c r="B71" s="150">
        <v>72</v>
      </c>
      <c r="C71" t="s">
        <v>536</v>
      </c>
    </row>
    <row r="72" spans="1:3" ht="15">
      <c r="A72" s="5" t="s">
        <v>77</v>
      </c>
      <c r="B72" s="150">
        <v>73</v>
      </c>
      <c r="C72" t="s">
        <v>537</v>
      </c>
    </row>
    <row r="73" spans="1:3" ht="15">
      <c r="A73" s="5" t="s">
        <v>78</v>
      </c>
      <c r="B73" s="150">
        <v>74</v>
      </c>
      <c r="C73" t="s">
        <v>538</v>
      </c>
    </row>
    <row r="74" spans="1:3" ht="15">
      <c r="A74" s="5" t="s">
        <v>79</v>
      </c>
      <c r="B74" s="150">
        <v>75</v>
      </c>
      <c r="C74" t="s">
        <v>539</v>
      </c>
    </row>
    <row r="75" spans="1:3" ht="15">
      <c r="A75" s="5" t="s">
        <v>80</v>
      </c>
      <c r="B75" s="150">
        <v>77</v>
      </c>
      <c r="C75" t="s">
        <v>540</v>
      </c>
    </row>
    <row r="76" spans="1:3" ht="15">
      <c r="A76" s="5" t="s">
        <v>81</v>
      </c>
      <c r="B76" s="150">
        <v>78</v>
      </c>
      <c r="C76" t="s">
        <v>541</v>
      </c>
    </row>
    <row r="77" spans="1:3" ht="15">
      <c r="A77" s="5" t="s">
        <v>82</v>
      </c>
      <c r="B77" s="150">
        <v>79</v>
      </c>
      <c r="C77" t="s">
        <v>542</v>
      </c>
    </row>
    <row r="78" spans="1:3" ht="15">
      <c r="A78" s="5" t="s">
        <v>83</v>
      </c>
      <c r="B78" s="150">
        <v>80</v>
      </c>
      <c r="C78" t="s">
        <v>543</v>
      </c>
    </row>
    <row r="79" spans="1:3" ht="15">
      <c r="A79" s="5" t="s">
        <v>84</v>
      </c>
      <c r="B79" s="150">
        <v>81</v>
      </c>
      <c r="C79" t="s">
        <v>544</v>
      </c>
    </row>
    <row r="80" spans="1:3" ht="15">
      <c r="A80" s="5" t="s">
        <v>85</v>
      </c>
      <c r="B80" s="150">
        <v>82</v>
      </c>
      <c r="C80" t="s">
        <v>545</v>
      </c>
    </row>
    <row r="81" spans="1:3" ht="15">
      <c r="A81" s="5" t="s">
        <v>86</v>
      </c>
      <c r="B81" s="150">
        <v>83</v>
      </c>
      <c r="C81" t="s">
        <v>546</v>
      </c>
    </row>
    <row r="82" spans="1:3" ht="15">
      <c r="A82" s="5" t="s">
        <v>87</v>
      </c>
      <c r="B82" s="150">
        <v>84</v>
      </c>
      <c r="C82" t="s">
        <v>547</v>
      </c>
    </row>
    <row r="83" spans="1:3" ht="15">
      <c r="A83" s="5" t="s">
        <v>88</v>
      </c>
      <c r="B83" s="150">
        <v>85</v>
      </c>
      <c r="C83" t="s">
        <v>548</v>
      </c>
    </row>
    <row r="84" spans="1:3" ht="15">
      <c r="A84" s="5" t="s">
        <v>89</v>
      </c>
      <c r="B84" s="150">
        <v>86</v>
      </c>
      <c r="C84" t="s">
        <v>549</v>
      </c>
    </row>
    <row r="85" spans="1:3" ht="15">
      <c r="A85" s="5" t="s">
        <v>90</v>
      </c>
      <c r="B85" s="150">
        <v>87</v>
      </c>
      <c r="C85" t="s">
        <v>550</v>
      </c>
    </row>
    <row r="86" spans="1:3" ht="15">
      <c r="A86" s="5" t="s">
        <v>91</v>
      </c>
      <c r="B86" s="150">
        <v>88</v>
      </c>
      <c r="C86" t="s">
        <v>551</v>
      </c>
    </row>
    <row r="87" spans="1:3" ht="15">
      <c r="A87" s="5" t="s">
        <v>92</v>
      </c>
      <c r="B87" s="150">
        <v>89</v>
      </c>
      <c r="C87" t="s">
        <v>552</v>
      </c>
    </row>
    <row r="88" spans="1:3" ht="15">
      <c r="A88" s="5" t="s">
        <v>93</v>
      </c>
      <c r="B88" s="150">
        <v>90</v>
      </c>
      <c r="C88" t="s">
        <v>553</v>
      </c>
    </row>
    <row r="89" spans="1:3" ht="15">
      <c r="A89" s="5" t="s">
        <v>94</v>
      </c>
      <c r="B89" s="150">
        <v>91</v>
      </c>
      <c r="C89" t="s">
        <v>554</v>
      </c>
    </row>
    <row r="90" spans="1:3" ht="15">
      <c r="A90" s="5" t="s">
        <v>95</v>
      </c>
      <c r="B90" s="150">
        <v>92</v>
      </c>
      <c r="C90" t="s">
        <v>555</v>
      </c>
    </row>
    <row r="91" spans="1:3" ht="15">
      <c r="A91" s="5" t="s">
        <v>96</v>
      </c>
      <c r="B91" s="150">
        <v>93</v>
      </c>
      <c r="C91" t="s">
        <v>556</v>
      </c>
    </row>
    <row r="92" spans="1:3" ht="15">
      <c r="A92" s="5" t="s">
        <v>97</v>
      </c>
      <c r="B92" s="150">
        <v>94</v>
      </c>
      <c r="C92" t="s">
        <v>557</v>
      </c>
    </row>
    <row r="93" spans="1:3" ht="15">
      <c r="A93" s="5" t="s">
        <v>98</v>
      </c>
      <c r="B93" s="150">
        <v>95</v>
      </c>
      <c r="C93" t="s">
        <v>558</v>
      </c>
    </row>
    <row r="94" spans="1:3" ht="15">
      <c r="A94" s="5" t="s">
        <v>99</v>
      </c>
      <c r="B94" s="150">
        <v>96</v>
      </c>
      <c r="C94" t="s">
        <v>559</v>
      </c>
    </row>
    <row r="95" spans="1:3" ht="15">
      <c r="A95" s="5" t="s">
        <v>100</v>
      </c>
      <c r="B95" s="150">
        <v>97</v>
      </c>
      <c r="C95" t="s">
        <v>560</v>
      </c>
    </row>
    <row r="96" spans="1:3" ht="15">
      <c r="A96" s="5" t="s">
        <v>101</v>
      </c>
      <c r="B96" s="150">
        <v>98</v>
      </c>
      <c r="C96" t="s">
        <v>561</v>
      </c>
    </row>
    <row r="97" spans="1:3" ht="15">
      <c r="A97" s="5" t="s">
        <v>102</v>
      </c>
      <c r="B97" s="150">
        <v>101</v>
      </c>
      <c r="C97" t="s">
        <v>562</v>
      </c>
    </row>
    <row r="98" spans="1:3" ht="15">
      <c r="A98" s="5" t="s">
        <v>103</v>
      </c>
      <c r="B98" s="150">
        <v>102</v>
      </c>
      <c r="C98" t="s">
        <v>563</v>
      </c>
    </row>
    <row r="99" spans="1:3" ht="15">
      <c r="A99" s="5" t="s">
        <v>104</v>
      </c>
      <c r="B99" s="150">
        <v>103</v>
      </c>
      <c r="C99" t="s">
        <v>564</v>
      </c>
    </row>
    <row r="100" spans="1:3" ht="15">
      <c r="A100" s="5" t="s">
        <v>105</v>
      </c>
      <c r="B100" s="150">
        <v>104</v>
      </c>
      <c r="C100" t="s">
        <v>565</v>
      </c>
    </row>
    <row r="101" spans="1:3" ht="15">
      <c r="A101" s="5" t="s">
        <v>106</v>
      </c>
      <c r="B101" s="150">
        <v>106</v>
      </c>
      <c r="C101" t="s">
        <v>566</v>
      </c>
    </row>
    <row r="102" spans="1:3" ht="15">
      <c r="A102" s="5" t="s">
        <v>107</v>
      </c>
      <c r="B102" s="150">
        <v>107</v>
      </c>
      <c r="C102" t="s">
        <v>567</v>
      </c>
    </row>
    <row r="103" spans="1:3" ht="15">
      <c r="A103" s="5" t="s">
        <v>108</v>
      </c>
      <c r="B103" s="150">
        <v>108</v>
      </c>
      <c r="C103" t="s">
        <v>568</v>
      </c>
    </row>
    <row r="104" spans="1:3" ht="15">
      <c r="A104" s="5" t="s">
        <v>109</v>
      </c>
      <c r="B104" s="150">
        <v>109</v>
      </c>
      <c r="C104" t="s">
        <v>569</v>
      </c>
    </row>
    <row r="105" spans="1:3" ht="15">
      <c r="A105" s="5" t="s">
        <v>110</v>
      </c>
      <c r="B105" s="150">
        <v>110</v>
      </c>
      <c r="C105" t="s">
        <v>570</v>
      </c>
    </row>
    <row r="106" spans="1:3" ht="15">
      <c r="A106" s="5" t="s">
        <v>111</v>
      </c>
      <c r="B106" s="150">
        <v>111</v>
      </c>
      <c r="C106" t="s">
        <v>571</v>
      </c>
    </row>
    <row r="107" spans="1:3" ht="15">
      <c r="A107" s="5" t="s">
        <v>112</v>
      </c>
      <c r="B107" s="150">
        <v>112</v>
      </c>
      <c r="C107" t="s">
        <v>572</v>
      </c>
    </row>
    <row r="108" spans="1:3" ht="15">
      <c r="A108" s="5" t="s">
        <v>113</v>
      </c>
      <c r="B108" s="150">
        <v>113</v>
      </c>
      <c r="C108" t="s">
        <v>573</v>
      </c>
    </row>
    <row r="109" spans="1:3" ht="15">
      <c r="A109" s="5" t="s">
        <v>114</v>
      </c>
      <c r="B109" s="150">
        <v>114</v>
      </c>
      <c r="C109" t="s">
        <v>574</v>
      </c>
    </row>
    <row r="110" spans="1:3" ht="15">
      <c r="A110" s="5" t="s">
        <v>115</v>
      </c>
      <c r="B110" s="150">
        <v>115</v>
      </c>
      <c r="C110" t="s">
        <v>575</v>
      </c>
    </row>
    <row r="111" spans="1:3" ht="15">
      <c r="A111" s="5" t="s">
        <v>116</v>
      </c>
      <c r="B111" s="150">
        <v>116</v>
      </c>
      <c r="C111" t="s">
        <v>576</v>
      </c>
    </row>
    <row r="112" spans="1:3" ht="15">
      <c r="A112" s="5" t="s">
        <v>117</v>
      </c>
      <c r="B112" s="150">
        <v>117</v>
      </c>
      <c r="C112" t="s">
        <v>577</v>
      </c>
    </row>
    <row r="113" spans="1:3" ht="15">
      <c r="A113" s="5" t="s">
        <v>118</v>
      </c>
      <c r="B113" s="150">
        <v>118</v>
      </c>
      <c r="C113" t="s">
        <v>578</v>
      </c>
    </row>
    <row r="114" spans="1:3" ht="15">
      <c r="A114" s="5" t="s">
        <v>119</v>
      </c>
      <c r="B114" s="150">
        <v>119</v>
      </c>
      <c r="C114" t="s">
        <v>579</v>
      </c>
    </row>
    <row r="115" spans="1:3" ht="15">
      <c r="A115" s="5" t="s">
        <v>120</v>
      </c>
      <c r="B115" s="150">
        <v>120</v>
      </c>
      <c r="C115" t="s">
        <v>580</v>
      </c>
    </row>
    <row r="116" spans="1:3" ht="15">
      <c r="A116" s="5" t="s">
        <v>121</v>
      </c>
      <c r="B116" s="150">
        <v>121</v>
      </c>
      <c r="C116" t="s">
        <v>581</v>
      </c>
    </row>
    <row r="117" spans="1:3" ht="15">
      <c r="A117" s="5" t="s">
        <v>122</v>
      </c>
      <c r="B117" s="150">
        <v>122</v>
      </c>
      <c r="C117" t="s">
        <v>582</v>
      </c>
    </row>
    <row r="118" spans="1:3" ht="15">
      <c r="A118" s="5" t="s">
        <v>123</v>
      </c>
      <c r="B118" s="150">
        <v>123</v>
      </c>
      <c r="C118" t="s">
        <v>583</v>
      </c>
    </row>
    <row r="119" spans="1:3" ht="15">
      <c r="A119" s="5" t="s">
        <v>124</v>
      </c>
      <c r="B119" s="150">
        <v>124</v>
      </c>
      <c r="C119" t="s">
        <v>584</v>
      </c>
    </row>
    <row r="120" spans="1:3" ht="15">
      <c r="A120" s="5" t="s">
        <v>125</v>
      </c>
      <c r="B120" s="150">
        <v>126</v>
      </c>
      <c r="C120" t="s">
        <v>585</v>
      </c>
    </row>
    <row r="121" spans="1:3" ht="15">
      <c r="A121" s="5" t="s">
        <v>126</v>
      </c>
      <c r="B121" s="150">
        <v>127</v>
      </c>
      <c r="C121" t="s">
        <v>586</v>
      </c>
    </row>
    <row r="122" spans="1:3" ht="15">
      <c r="A122" s="5" t="s">
        <v>127</v>
      </c>
      <c r="B122" s="150">
        <v>128</v>
      </c>
      <c r="C122" t="s">
        <v>587</v>
      </c>
    </row>
    <row r="123" spans="1:3" ht="15">
      <c r="A123" s="5" t="s">
        <v>128</v>
      </c>
      <c r="B123" s="150">
        <v>130</v>
      </c>
      <c r="C123" t="s">
        <v>588</v>
      </c>
    </row>
    <row r="124" spans="1:3" ht="15">
      <c r="A124" s="5" t="s">
        <v>444</v>
      </c>
      <c r="B124" s="150">
        <v>131</v>
      </c>
      <c r="C124" t="s">
        <v>589</v>
      </c>
    </row>
    <row r="125" spans="1:3" ht="15">
      <c r="A125" s="5" t="s">
        <v>129</v>
      </c>
      <c r="B125" s="150">
        <v>132</v>
      </c>
      <c r="C125" t="s">
        <v>590</v>
      </c>
    </row>
    <row r="126" spans="1:3" ht="15">
      <c r="A126" s="5" t="s">
        <v>130</v>
      </c>
      <c r="B126" s="150">
        <v>134</v>
      </c>
      <c r="C126" t="s">
        <v>591</v>
      </c>
    </row>
    <row r="127" spans="1:3" ht="15">
      <c r="A127" s="5" t="s">
        <v>131</v>
      </c>
      <c r="B127" s="150">
        <v>135</v>
      </c>
      <c r="C127" t="s">
        <v>592</v>
      </c>
    </row>
    <row r="128" spans="1:3" ht="15">
      <c r="A128" s="5" t="s">
        <v>132</v>
      </c>
      <c r="B128" s="150">
        <v>136</v>
      </c>
      <c r="C128" t="s">
        <v>593</v>
      </c>
    </row>
    <row r="129" spans="1:3" ht="15">
      <c r="A129" s="5" t="s">
        <v>133</v>
      </c>
      <c r="B129" s="150">
        <v>137</v>
      </c>
      <c r="C129" t="s">
        <v>594</v>
      </c>
    </row>
    <row r="130" spans="1:3" ht="15">
      <c r="A130" s="5" t="s">
        <v>434</v>
      </c>
      <c r="B130" s="150">
        <v>138</v>
      </c>
      <c r="C130" t="s">
        <v>595</v>
      </c>
    </row>
    <row r="131" spans="1:3" ht="15">
      <c r="A131" s="5" t="s">
        <v>134</v>
      </c>
      <c r="B131" s="150">
        <v>139</v>
      </c>
      <c r="C131" t="s">
        <v>596</v>
      </c>
    </row>
    <row r="132" spans="1:3" ht="15">
      <c r="A132" s="5" t="s">
        <v>435</v>
      </c>
      <c r="B132" s="150">
        <v>140</v>
      </c>
      <c r="C132" t="s">
        <v>597</v>
      </c>
    </row>
    <row r="133" spans="1:3" ht="15">
      <c r="A133" s="5" t="s">
        <v>135</v>
      </c>
      <c r="B133" s="150">
        <v>142</v>
      </c>
      <c r="C133" t="s">
        <v>598</v>
      </c>
    </row>
    <row r="134" spans="1:3" ht="15">
      <c r="A134" s="5" t="s">
        <v>136</v>
      </c>
      <c r="B134" s="150">
        <v>143</v>
      </c>
      <c r="C134" t="s">
        <v>599</v>
      </c>
    </row>
    <row r="135" spans="1:3" ht="15">
      <c r="A135" s="5" t="s">
        <v>137</v>
      </c>
      <c r="B135" s="150">
        <v>144</v>
      </c>
      <c r="C135" t="s">
        <v>600</v>
      </c>
    </row>
    <row r="136" spans="1:3" ht="15">
      <c r="A136" s="5" t="s">
        <v>138</v>
      </c>
      <c r="B136" s="150">
        <v>202</v>
      </c>
      <c r="C136" t="s">
        <v>601</v>
      </c>
    </row>
    <row r="137" spans="1:3" ht="15">
      <c r="A137" s="5" t="s">
        <v>139</v>
      </c>
      <c r="B137" s="150">
        <v>207</v>
      </c>
      <c r="C137" t="s">
        <v>602</v>
      </c>
    </row>
  </sheetData>
  <sheetProtection/>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8"/>
  <dimension ref="A1:U594"/>
  <sheetViews>
    <sheetView workbookViewId="0" topLeftCell="A1">
      <pane xSplit="1" ySplit="1" topLeftCell="J134" activePane="bottomRight" state="frozen"/>
      <selection pane="topLeft" activeCell="A1" sqref="A1"/>
      <selection pane="topRight" activeCell="B1" sqref="B1"/>
      <selection pane="bottomLeft" activeCell="A2" sqref="A2"/>
      <selection pane="bottomRight" activeCell="J138" sqref="J138"/>
    </sheetView>
  </sheetViews>
  <sheetFormatPr defaultColWidth="9.140625" defaultRowHeight="12.75"/>
  <cols>
    <col min="1" max="1" width="6.57421875" style="128" bestFit="1" customWidth="1"/>
    <col min="2" max="2" width="16.7109375" style="128" customWidth="1"/>
    <col min="3" max="14" width="16.7109375" style="120" customWidth="1"/>
    <col min="15" max="15" width="20.00390625" style="120" bestFit="1" customWidth="1"/>
    <col min="16" max="16" width="17.7109375" style="123" bestFit="1" customWidth="1"/>
    <col min="17" max="17" width="16.28125" style="0" bestFit="1" customWidth="1"/>
    <col min="18" max="18" width="9.140625" style="120" customWidth="1"/>
    <col min="19" max="20" width="17.7109375" style="0" bestFit="1" customWidth="1"/>
    <col min="22" max="55" width="14.7109375" style="120" customWidth="1"/>
    <col min="56" max="16384" width="9.140625" style="120" customWidth="1"/>
  </cols>
  <sheetData>
    <row r="1" spans="1:21" s="116" customFormat="1" ht="13.5" thickBot="1">
      <c r="A1" s="114" t="s">
        <v>445</v>
      </c>
      <c r="B1" s="115" t="s">
        <v>446</v>
      </c>
      <c r="C1" s="116" t="s">
        <v>447</v>
      </c>
      <c r="D1" s="116" t="s">
        <v>448</v>
      </c>
      <c r="E1" s="116" t="s">
        <v>449</v>
      </c>
      <c r="F1" s="116" t="s">
        <v>450</v>
      </c>
      <c r="G1" s="116" t="s">
        <v>451</v>
      </c>
      <c r="H1" s="116" t="s">
        <v>452</v>
      </c>
      <c r="I1" s="116" t="s">
        <v>453</v>
      </c>
      <c r="J1" s="116" t="s">
        <v>454</v>
      </c>
      <c r="K1" s="116" t="s">
        <v>455</v>
      </c>
      <c r="L1" s="116" t="s">
        <v>456</v>
      </c>
      <c r="M1" s="116" t="s">
        <v>457</v>
      </c>
      <c r="N1" s="116" t="s">
        <v>458</v>
      </c>
      <c r="O1" s="116" t="s">
        <v>459</v>
      </c>
      <c r="P1" s="117" t="s">
        <v>460</v>
      </c>
      <c r="Q1" s="130" t="s">
        <v>283</v>
      </c>
      <c r="S1" s="130" t="s">
        <v>462</v>
      </c>
      <c r="T1" s="130" t="s">
        <v>618</v>
      </c>
      <c r="U1" s="142" t="s">
        <v>603</v>
      </c>
    </row>
    <row r="2" spans="1:20" ht="12.75">
      <c r="A2" s="118">
        <v>1</v>
      </c>
      <c r="B2" s="119">
        <v>25836350.080000002</v>
      </c>
      <c r="C2" s="120">
        <v>136539.14</v>
      </c>
      <c r="D2" s="120">
        <v>37600.74</v>
      </c>
      <c r="E2" s="120">
        <v>1126274.74</v>
      </c>
      <c r="F2" s="120">
        <v>0</v>
      </c>
      <c r="G2" s="121">
        <v>24809013.740000006</v>
      </c>
      <c r="H2" s="120">
        <v>5219050.76</v>
      </c>
      <c r="I2" s="120">
        <v>6580450.739999999</v>
      </c>
      <c r="J2" s="120">
        <v>0</v>
      </c>
      <c r="K2" s="120">
        <v>14850</v>
      </c>
      <c r="L2" s="120">
        <v>67937.13</v>
      </c>
      <c r="M2" s="122">
        <v>6497663.609999999</v>
      </c>
      <c r="N2" s="121">
        <v>12665992.289999992</v>
      </c>
      <c r="O2" s="123">
        <v>780</v>
      </c>
      <c r="P2" s="123">
        <v>49191720.4</v>
      </c>
      <c r="Q2" s="131">
        <v>5111.27</v>
      </c>
      <c r="S2" s="168">
        <v>4974807.569238115</v>
      </c>
      <c r="T2" s="131">
        <v>5234002.000002694</v>
      </c>
    </row>
    <row r="3" spans="1:20" ht="12.75">
      <c r="A3" s="118">
        <v>2</v>
      </c>
      <c r="B3" s="119">
        <v>29156872.08</v>
      </c>
      <c r="C3" s="120">
        <v>344840.18</v>
      </c>
      <c r="D3" s="120">
        <v>423877.57</v>
      </c>
      <c r="E3" s="120">
        <v>63460.99</v>
      </c>
      <c r="F3" s="120">
        <v>1831862.95</v>
      </c>
      <c r="G3" s="121">
        <v>27182510.75</v>
      </c>
      <c r="H3" s="120">
        <v>11440472.94</v>
      </c>
      <c r="I3" s="120">
        <v>6767901.67</v>
      </c>
      <c r="J3" s="120">
        <v>-698076.29</v>
      </c>
      <c r="K3" s="120">
        <v>-863565.52</v>
      </c>
      <c r="L3" s="120">
        <v>173709</v>
      </c>
      <c r="M3" s="122">
        <v>6759681.9</v>
      </c>
      <c r="N3" s="121">
        <v>94623852.59</v>
      </c>
      <c r="O3" s="123">
        <v>0</v>
      </c>
      <c r="P3" s="123">
        <v>140006518.18</v>
      </c>
      <c r="Q3" s="132">
        <v>12452.15</v>
      </c>
      <c r="S3" s="169">
        <v>11778712.987212347</v>
      </c>
      <c r="T3" s="132">
        <v>12392400.404337391</v>
      </c>
    </row>
    <row r="4" spans="1:20" ht="12.75">
      <c r="A4" s="118">
        <v>3</v>
      </c>
      <c r="B4" s="119">
        <v>13887123.75</v>
      </c>
      <c r="C4" s="120">
        <v>350719.82</v>
      </c>
      <c r="D4" s="120">
        <v>479724.91</v>
      </c>
      <c r="E4" s="120">
        <v>0</v>
      </c>
      <c r="F4" s="120">
        <v>0</v>
      </c>
      <c r="G4" s="121">
        <v>13758118.66</v>
      </c>
      <c r="H4" s="120">
        <v>2374121.44</v>
      </c>
      <c r="I4" s="120">
        <v>1993141.3</v>
      </c>
      <c r="J4" s="120">
        <v>0</v>
      </c>
      <c r="K4" s="120">
        <v>0</v>
      </c>
      <c r="L4" s="120">
        <v>0</v>
      </c>
      <c r="M4" s="122">
        <v>1993141.3</v>
      </c>
      <c r="N4" s="121">
        <v>10321723.880000003</v>
      </c>
      <c r="O4" s="123">
        <v>14991.24</v>
      </c>
      <c r="P4" s="123">
        <v>28447105.28</v>
      </c>
      <c r="Q4" s="132">
        <v>2925.58</v>
      </c>
      <c r="S4" s="169">
        <v>2389292.73046935</v>
      </c>
      <c r="T4" s="132">
        <v>2513778.2227391126</v>
      </c>
    </row>
    <row r="5" spans="1:20" ht="12.75">
      <c r="A5" s="118">
        <v>4</v>
      </c>
      <c r="B5" s="119">
        <v>7390731.7299999995</v>
      </c>
      <c r="C5" s="120">
        <v>0</v>
      </c>
      <c r="D5" s="120">
        <v>0</v>
      </c>
      <c r="E5" s="120">
        <v>0</v>
      </c>
      <c r="F5" s="120">
        <v>0</v>
      </c>
      <c r="G5" s="121">
        <v>7390731.7299999995</v>
      </c>
      <c r="H5" s="120">
        <v>1562642.9</v>
      </c>
      <c r="I5" s="120">
        <v>1293859.18</v>
      </c>
      <c r="J5" s="120">
        <v>0</v>
      </c>
      <c r="K5" s="120">
        <v>0</v>
      </c>
      <c r="L5" s="120">
        <v>0</v>
      </c>
      <c r="M5" s="122">
        <v>1293859.18</v>
      </c>
      <c r="N5" s="121">
        <v>3944611.63</v>
      </c>
      <c r="O5" s="123">
        <v>90955.66</v>
      </c>
      <c r="P5" s="123">
        <v>14191845.44</v>
      </c>
      <c r="Q5" s="132">
        <v>1763.7</v>
      </c>
      <c r="S5" s="169">
        <v>1594400.8172407383</v>
      </c>
      <c r="T5" s="132">
        <v>1677471.3293125415</v>
      </c>
    </row>
    <row r="6" spans="1:20" ht="12.75">
      <c r="A6" s="118">
        <v>5</v>
      </c>
      <c r="B6" s="119">
        <v>19299686.880000003</v>
      </c>
      <c r="C6" s="120">
        <v>0</v>
      </c>
      <c r="D6" s="120">
        <v>0</v>
      </c>
      <c r="E6" s="120">
        <v>168105</v>
      </c>
      <c r="F6" s="120">
        <v>0</v>
      </c>
      <c r="G6" s="121">
        <v>19131581.880000003</v>
      </c>
      <c r="H6" s="120">
        <v>4208865.76</v>
      </c>
      <c r="I6" s="120">
        <v>3538100.66</v>
      </c>
      <c r="J6" s="120">
        <v>0</v>
      </c>
      <c r="K6" s="120">
        <v>0</v>
      </c>
      <c r="L6" s="120">
        <v>161250.99</v>
      </c>
      <c r="M6" s="122">
        <v>3376849.67</v>
      </c>
      <c r="N6" s="121">
        <v>12599360.14</v>
      </c>
      <c r="O6" s="123">
        <v>0</v>
      </c>
      <c r="P6" s="123">
        <v>39316657.45</v>
      </c>
      <c r="Q6" s="132">
        <v>4639.81</v>
      </c>
      <c r="S6" s="169">
        <v>4251479.013153996</v>
      </c>
      <c r="T6" s="132">
        <v>4472987.014696811</v>
      </c>
    </row>
    <row r="7" spans="1:20" ht="12.75">
      <c r="A7" s="118">
        <v>6</v>
      </c>
      <c r="B7" s="119">
        <v>10217291.150000002</v>
      </c>
      <c r="C7" s="120">
        <v>0</v>
      </c>
      <c r="D7" s="120">
        <v>0</v>
      </c>
      <c r="E7" s="120">
        <v>526929</v>
      </c>
      <c r="F7" s="120">
        <v>0</v>
      </c>
      <c r="G7" s="121">
        <v>9690362.150000002</v>
      </c>
      <c r="H7" s="120">
        <v>1972220.74</v>
      </c>
      <c r="I7" s="120">
        <v>1872973.05</v>
      </c>
      <c r="J7" s="120">
        <v>0</v>
      </c>
      <c r="K7" s="120">
        <v>0</v>
      </c>
      <c r="L7" s="120">
        <v>0</v>
      </c>
      <c r="M7" s="122">
        <v>1872973.05</v>
      </c>
      <c r="N7" s="121">
        <v>4404418.1</v>
      </c>
      <c r="O7" s="123">
        <v>5070</v>
      </c>
      <c r="P7" s="123">
        <v>17939974.04</v>
      </c>
      <c r="Q7" s="132">
        <v>2257.92</v>
      </c>
      <c r="S7" s="169">
        <v>2005312.9969736314</v>
      </c>
      <c r="T7" s="132">
        <v>2109792.608199075</v>
      </c>
    </row>
    <row r="8" spans="1:20" ht="12.75">
      <c r="A8" s="118">
        <v>7</v>
      </c>
      <c r="B8" s="119">
        <v>25918475.820000004</v>
      </c>
      <c r="C8" s="120">
        <v>0</v>
      </c>
      <c r="D8" s="120">
        <v>0</v>
      </c>
      <c r="E8" s="120">
        <v>1550649</v>
      </c>
      <c r="F8" s="120">
        <v>0</v>
      </c>
      <c r="G8" s="121">
        <v>24367826.820000004</v>
      </c>
      <c r="H8" s="120">
        <v>16509629.12</v>
      </c>
      <c r="I8" s="120">
        <v>13283417.73</v>
      </c>
      <c r="J8" s="120">
        <v>1529986</v>
      </c>
      <c r="K8" s="120">
        <v>1317159</v>
      </c>
      <c r="L8" s="120">
        <v>255347.6</v>
      </c>
      <c r="M8" s="122">
        <v>13240897.13</v>
      </c>
      <c r="N8" s="121">
        <v>263912512.92000002</v>
      </c>
      <c r="O8" s="123">
        <v>135594</v>
      </c>
      <c r="P8" s="123">
        <v>318030865.99</v>
      </c>
      <c r="Q8" s="132">
        <v>17472.83</v>
      </c>
      <c r="S8" s="169">
        <v>16818927.9258836</v>
      </c>
      <c r="T8" s="132">
        <v>17695217.589181572</v>
      </c>
    </row>
    <row r="9" spans="1:20" ht="12.75">
      <c r="A9" s="118">
        <v>8</v>
      </c>
      <c r="B9" s="119">
        <v>41492051.970000006</v>
      </c>
      <c r="C9" s="120">
        <v>0</v>
      </c>
      <c r="D9" s="120">
        <v>0</v>
      </c>
      <c r="E9" s="120">
        <v>213358.19</v>
      </c>
      <c r="F9" s="120">
        <v>337174</v>
      </c>
      <c r="G9" s="121">
        <v>40941519.78000001</v>
      </c>
      <c r="H9" s="120">
        <v>10227483.9</v>
      </c>
      <c r="I9" s="120">
        <v>6304242.829999999</v>
      </c>
      <c r="J9" s="120">
        <v>-9845.3</v>
      </c>
      <c r="K9" s="120">
        <v>-17513.73</v>
      </c>
      <c r="L9" s="120">
        <v>705883.49</v>
      </c>
      <c r="M9" s="122">
        <v>5606027.77</v>
      </c>
      <c r="N9" s="121">
        <v>30086005.319999993</v>
      </c>
      <c r="O9" s="123">
        <v>140863.95</v>
      </c>
      <c r="P9" s="123">
        <v>86861036.77</v>
      </c>
      <c r="Q9" s="132">
        <v>10817</v>
      </c>
      <c r="S9" s="169">
        <v>10800680.439570948</v>
      </c>
      <c r="T9" s="132">
        <v>11363410.99335465</v>
      </c>
    </row>
    <row r="10" spans="1:20" ht="12.75">
      <c r="A10" s="118">
        <v>9</v>
      </c>
      <c r="B10" s="119">
        <v>1201048.47</v>
      </c>
      <c r="C10" s="120">
        <v>0</v>
      </c>
      <c r="D10" s="120">
        <v>0</v>
      </c>
      <c r="E10" s="120">
        <v>0</v>
      </c>
      <c r="F10" s="120">
        <v>0</v>
      </c>
      <c r="G10" s="121">
        <v>1201048.47</v>
      </c>
      <c r="H10" s="120">
        <v>693918.62</v>
      </c>
      <c r="I10" s="120">
        <v>738798.3</v>
      </c>
      <c r="J10" s="120">
        <v>0</v>
      </c>
      <c r="K10" s="120">
        <v>0</v>
      </c>
      <c r="L10" s="120">
        <v>0</v>
      </c>
      <c r="M10" s="122">
        <v>738798.3</v>
      </c>
      <c r="N10" s="121">
        <v>7045259.83</v>
      </c>
      <c r="O10" s="123">
        <v>0</v>
      </c>
      <c r="P10" s="123">
        <v>9679025.22</v>
      </c>
      <c r="Q10" s="132">
        <v>778</v>
      </c>
      <c r="S10" s="169">
        <v>723328.5560841188</v>
      </c>
      <c r="T10" s="132">
        <v>761014.9853058828</v>
      </c>
    </row>
    <row r="11" spans="1:20" ht="12.75">
      <c r="A11" s="118">
        <v>10</v>
      </c>
      <c r="B11" s="119">
        <v>34990827.620000005</v>
      </c>
      <c r="C11" s="120">
        <v>28397.37</v>
      </c>
      <c r="D11" s="120">
        <v>0</v>
      </c>
      <c r="E11" s="120">
        <v>795167.23</v>
      </c>
      <c r="F11" s="120">
        <v>0</v>
      </c>
      <c r="G11" s="121">
        <v>34224057.760000005</v>
      </c>
      <c r="H11" s="120">
        <v>8582281.12</v>
      </c>
      <c r="I11" s="120">
        <v>5967278.6</v>
      </c>
      <c r="J11" s="120">
        <v>0</v>
      </c>
      <c r="K11" s="120">
        <v>0</v>
      </c>
      <c r="L11" s="120">
        <v>0</v>
      </c>
      <c r="M11" s="122">
        <v>5967278.6</v>
      </c>
      <c r="N11" s="121">
        <v>29623043.92</v>
      </c>
      <c r="O11" s="123">
        <v>5656300</v>
      </c>
      <c r="P11" s="123">
        <v>78396661.4</v>
      </c>
      <c r="Q11" s="132">
        <v>9969.38</v>
      </c>
      <c r="S11" s="169">
        <v>8972812.40983151</v>
      </c>
      <c r="T11" s="132">
        <v>9440308.483308742</v>
      </c>
    </row>
    <row r="12" spans="1:20" ht="12.75">
      <c r="A12" s="118">
        <v>11</v>
      </c>
      <c r="B12" s="119">
        <v>4444512.86</v>
      </c>
      <c r="C12" s="120">
        <v>151716</v>
      </c>
      <c r="D12" s="120">
        <v>229604.26</v>
      </c>
      <c r="E12" s="120">
        <v>82949.15</v>
      </c>
      <c r="F12" s="120">
        <v>0</v>
      </c>
      <c r="G12" s="121">
        <v>4283675.45</v>
      </c>
      <c r="H12" s="120">
        <v>760024.4</v>
      </c>
      <c r="I12" s="120">
        <v>630417.13</v>
      </c>
      <c r="J12" s="120">
        <v>0</v>
      </c>
      <c r="K12" s="120">
        <v>0</v>
      </c>
      <c r="L12" s="120">
        <v>0</v>
      </c>
      <c r="M12" s="122">
        <v>630417.13</v>
      </c>
      <c r="N12" s="121">
        <v>1843124.18</v>
      </c>
      <c r="O12" s="123">
        <v>0</v>
      </c>
      <c r="P12" s="123">
        <v>7517241.16</v>
      </c>
      <c r="Q12" s="132">
        <v>883.74</v>
      </c>
      <c r="S12" s="169">
        <v>774115.454702791</v>
      </c>
      <c r="T12" s="132">
        <v>814447.9523592745</v>
      </c>
    </row>
    <row r="13" spans="1:20" ht="12.75">
      <c r="A13" s="118">
        <v>12</v>
      </c>
      <c r="B13" s="119">
        <v>18151211.14</v>
      </c>
      <c r="C13" s="120">
        <v>0</v>
      </c>
      <c r="D13" s="120">
        <v>0</v>
      </c>
      <c r="E13" s="120">
        <v>344519.33</v>
      </c>
      <c r="F13" s="120">
        <v>0</v>
      </c>
      <c r="G13" s="121">
        <v>17806691.810000002</v>
      </c>
      <c r="H13" s="120">
        <v>4609580.84</v>
      </c>
      <c r="I13" s="120">
        <v>2150360.4</v>
      </c>
      <c r="J13" s="120">
        <v>0</v>
      </c>
      <c r="K13" s="120">
        <v>0</v>
      </c>
      <c r="L13" s="120">
        <v>68641.16</v>
      </c>
      <c r="M13" s="122">
        <v>2081719.24</v>
      </c>
      <c r="N13" s="121">
        <v>18311090.39</v>
      </c>
      <c r="O13" s="123">
        <v>173311.8</v>
      </c>
      <c r="P13" s="123">
        <v>42809082.28</v>
      </c>
      <c r="Q13" s="132">
        <v>4833.75</v>
      </c>
      <c r="S13" s="169">
        <v>4789358.43943357</v>
      </c>
      <c r="T13" s="132">
        <v>5038890.711216824</v>
      </c>
    </row>
    <row r="14" spans="1:20" ht="12.75">
      <c r="A14" s="118">
        <v>13</v>
      </c>
      <c r="B14" s="119">
        <v>11484714.46</v>
      </c>
      <c r="C14" s="120">
        <v>0</v>
      </c>
      <c r="D14" s="120">
        <v>0</v>
      </c>
      <c r="E14" s="120">
        <v>16319.27</v>
      </c>
      <c r="F14" s="120">
        <v>0</v>
      </c>
      <c r="G14" s="121">
        <v>11468395.190000001</v>
      </c>
      <c r="H14" s="120">
        <v>2237498.72</v>
      </c>
      <c r="I14" s="120">
        <v>3931918.49</v>
      </c>
      <c r="J14" s="120">
        <v>0</v>
      </c>
      <c r="K14" s="120">
        <v>0</v>
      </c>
      <c r="L14" s="120">
        <v>24093.83</v>
      </c>
      <c r="M14" s="122">
        <v>3907824.66</v>
      </c>
      <c r="N14" s="121">
        <v>5405463.98</v>
      </c>
      <c r="O14" s="123">
        <v>0</v>
      </c>
      <c r="P14" s="123">
        <v>23019182.55</v>
      </c>
      <c r="Q14" s="132">
        <v>2183.53</v>
      </c>
      <c r="S14" s="169">
        <v>2271559.465489701</v>
      </c>
      <c r="T14" s="132">
        <v>2389910.890024432</v>
      </c>
    </row>
    <row r="15" spans="1:20" ht="12.75">
      <c r="A15" s="118">
        <v>14</v>
      </c>
      <c r="B15" s="119">
        <v>16616512.27</v>
      </c>
      <c r="C15" s="120">
        <v>0</v>
      </c>
      <c r="D15" s="120">
        <v>0</v>
      </c>
      <c r="E15" s="120">
        <v>0</v>
      </c>
      <c r="F15" s="120">
        <v>0</v>
      </c>
      <c r="G15" s="121">
        <v>16616512.27</v>
      </c>
      <c r="H15" s="120">
        <v>2941486.74</v>
      </c>
      <c r="I15" s="120">
        <v>4872821.37</v>
      </c>
      <c r="J15" s="120">
        <v>0</v>
      </c>
      <c r="K15" s="120">
        <v>0</v>
      </c>
      <c r="L15" s="120">
        <v>0</v>
      </c>
      <c r="M15" s="122">
        <v>4872821.37</v>
      </c>
      <c r="N15" s="121">
        <v>9187719.780000001</v>
      </c>
      <c r="O15" s="123">
        <v>13460.14</v>
      </c>
      <c r="P15" s="123">
        <v>33618540.16</v>
      </c>
      <c r="Q15" s="132">
        <v>3488.79</v>
      </c>
      <c r="S15" s="169">
        <v>3001044.0092851734</v>
      </c>
      <c r="T15" s="132">
        <v>3157402.5986095136</v>
      </c>
    </row>
    <row r="16" spans="1:20" ht="12.75">
      <c r="A16" s="118">
        <v>15</v>
      </c>
      <c r="B16" s="119">
        <v>10654825.02</v>
      </c>
      <c r="C16" s="120">
        <v>322650.11</v>
      </c>
      <c r="D16" s="120">
        <v>66690.14</v>
      </c>
      <c r="E16" s="120">
        <v>260542.1</v>
      </c>
      <c r="F16" s="120">
        <v>0</v>
      </c>
      <c r="G16" s="121">
        <v>10650242.889999999</v>
      </c>
      <c r="H16" s="120">
        <v>2094959.58</v>
      </c>
      <c r="I16" s="120">
        <v>2219753.68</v>
      </c>
      <c r="J16" s="120">
        <v>0</v>
      </c>
      <c r="K16" s="120">
        <v>0</v>
      </c>
      <c r="L16" s="120">
        <v>0</v>
      </c>
      <c r="M16" s="122">
        <v>2219753.68</v>
      </c>
      <c r="N16" s="121">
        <v>4086267.31</v>
      </c>
      <c r="O16" s="123">
        <v>0</v>
      </c>
      <c r="P16" s="123">
        <v>19051223.46</v>
      </c>
      <c r="Q16" s="132">
        <v>2114.32</v>
      </c>
      <c r="S16" s="169">
        <v>2186145.135994661</v>
      </c>
      <c r="T16" s="132">
        <v>2300046.3545255456</v>
      </c>
    </row>
    <row r="17" spans="1:20" ht="12.75">
      <c r="A17" s="118">
        <v>16</v>
      </c>
      <c r="B17" s="119">
        <v>35373542.93999999</v>
      </c>
      <c r="C17" s="120">
        <v>0</v>
      </c>
      <c r="D17" s="120">
        <v>0</v>
      </c>
      <c r="E17" s="120">
        <v>0</v>
      </c>
      <c r="F17" s="120">
        <v>0</v>
      </c>
      <c r="G17" s="121">
        <v>35373542.93999999</v>
      </c>
      <c r="H17" s="120">
        <v>7970722.88</v>
      </c>
      <c r="I17" s="120">
        <v>5926880.36</v>
      </c>
      <c r="J17" s="120">
        <v>0</v>
      </c>
      <c r="K17" s="120">
        <v>0</v>
      </c>
      <c r="L17" s="120">
        <v>0</v>
      </c>
      <c r="M17" s="122">
        <v>5926880.36</v>
      </c>
      <c r="N17" s="121">
        <v>20671328.450000018</v>
      </c>
      <c r="O17" s="123">
        <v>15653.57</v>
      </c>
      <c r="P17" s="123">
        <v>69942474.63000001</v>
      </c>
      <c r="Q17" s="132">
        <v>8690.34</v>
      </c>
      <c r="S17" s="169">
        <v>8300579.930297222</v>
      </c>
      <c r="T17" s="132">
        <v>8733051.751589954</v>
      </c>
    </row>
    <row r="18" spans="1:20" ht="12.75">
      <c r="A18" s="118">
        <v>17</v>
      </c>
      <c r="B18" s="119">
        <v>15722979.620000001</v>
      </c>
      <c r="C18" s="120">
        <v>0</v>
      </c>
      <c r="D18" s="120">
        <v>0</v>
      </c>
      <c r="E18" s="120">
        <v>3972</v>
      </c>
      <c r="F18" s="120">
        <v>0</v>
      </c>
      <c r="G18" s="121">
        <v>15719007.620000001</v>
      </c>
      <c r="H18" s="120">
        <v>3854969.72</v>
      </c>
      <c r="I18" s="120">
        <v>3710985.09</v>
      </c>
      <c r="J18" s="120">
        <v>0</v>
      </c>
      <c r="K18" s="120">
        <v>0</v>
      </c>
      <c r="L18" s="120">
        <v>49083.35</v>
      </c>
      <c r="M18" s="122">
        <v>3661901.74</v>
      </c>
      <c r="N18" s="121">
        <v>9196915.240000002</v>
      </c>
      <c r="O18" s="123">
        <v>0</v>
      </c>
      <c r="P18" s="123">
        <v>32432794.32</v>
      </c>
      <c r="Q18" s="132">
        <v>3911.66</v>
      </c>
      <c r="S18" s="169">
        <v>4505413.5062473565</v>
      </c>
      <c r="T18" s="132">
        <v>4740151.849963769</v>
      </c>
    </row>
    <row r="19" spans="1:20" ht="12.75">
      <c r="A19" s="118">
        <v>18</v>
      </c>
      <c r="B19" s="119">
        <v>17162808.01</v>
      </c>
      <c r="C19" s="120">
        <v>289269.22</v>
      </c>
      <c r="D19" s="120">
        <v>0</v>
      </c>
      <c r="E19" s="120">
        <v>851057</v>
      </c>
      <c r="F19" s="120">
        <v>190895.6</v>
      </c>
      <c r="G19" s="121">
        <v>16410124.63</v>
      </c>
      <c r="H19" s="120">
        <v>3695546.66</v>
      </c>
      <c r="I19" s="120">
        <v>5056997.5</v>
      </c>
      <c r="J19" s="120">
        <v>0</v>
      </c>
      <c r="K19" s="120">
        <v>0</v>
      </c>
      <c r="L19" s="120">
        <v>3995.12</v>
      </c>
      <c r="M19" s="122">
        <v>5053002.38</v>
      </c>
      <c r="N19" s="121">
        <v>8461348.209999993</v>
      </c>
      <c r="O19" s="123">
        <v>37067.77</v>
      </c>
      <c r="P19" s="123">
        <v>33620021.879999995</v>
      </c>
      <c r="Q19" s="132">
        <v>4018.97</v>
      </c>
      <c r="S19" s="169">
        <v>3817481.879503525</v>
      </c>
      <c r="T19" s="132">
        <v>4016378.0235132813</v>
      </c>
    </row>
    <row r="20" spans="1:20" ht="12.75">
      <c r="A20" s="118">
        <v>19</v>
      </c>
      <c r="B20" s="119">
        <v>3618190.72</v>
      </c>
      <c r="C20" s="120">
        <v>0</v>
      </c>
      <c r="D20" s="120">
        <v>0</v>
      </c>
      <c r="E20" s="120">
        <v>0</v>
      </c>
      <c r="F20" s="120">
        <v>0</v>
      </c>
      <c r="G20" s="121">
        <v>3618190.72</v>
      </c>
      <c r="H20" s="120">
        <v>798155.2</v>
      </c>
      <c r="I20" s="120">
        <v>1028971.25</v>
      </c>
      <c r="J20" s="120">
        <v>0</v>
      </c>
      <c r="K20" s="120">
        <v>0</v>
      </c>
      <c r="L20" s="120">
        <v>0</v>
      </c>
      <c r="M20" s="122">
        <v>1028971.25</v>
      </c>
      <c r="N20" s="121">
        <v>5742863.4399999995</v>
      </c>
      <c r="O20" s="123">
        <v>0</v>
      </c>
      <c r="P20" s="123">
        <v>11188180.61</v>
      </c>
      <c r="Q20" s="132">
        <v>864.27</v>
      </c>
      <c r="S20" s="169">
        <v>785657.9316615801</v>
      </c>
      <c r="T20" s="132">
        <v>826591.8085077726</v>
      </c>
    </row>
    <row r="21" spans="1:20" ht="12.75">
      <c r="A21" s="118">
        <v>20</v>
      </c>
      <c r="B21" s="119">
        <v>11323343.42</v>
      </c>
      <c r="C21" s="120">
        <v>0</v>
      </c>
      <c r="D21" s="120">
        <v>0</v>
      </c>
      <c r="E21" s="120">
        <v>0</v>
      </c>
      <c r="F21" s="120">
        <v>0</v>
      </c>
      <c r="G21" s="121">
        <v>11323343.42</v>
      </c>
      <c r="H21" s="120">
        <v>1792019.12</v>
      </c>
      <c r="I21" s="120">
        <v>2050300.1</v>
      </c>
      <c r="J21" s="120">
        <v>0</v>
      </c>
      <c r="K21" s="120">
        <v>0</v>
      </c>
      <c r="L21" s="120">
        <v>0</v>
      </c>
      <c r="M21" s="122">
        <v>2050300.1</v>
      </c>
      <c r="N21" s="121">
        <v>3511251.48</v>
      </c>
      <c r="O21" s="123">
        <v>0</v>
      </c>
      <c r="P21" s="123">
        <v>18676914.12</v>
      </c>
      <c r="Q21" s="132">
        <v>2214.09</v>
      </c>
      <c r="S21" s="169">
        <v>1836792.83337531</v>
      </c>
      <c r="T21" s="132">
        <v>1932492.3084310023</v>
      </c>
    </row>
    <row r="22" spans="1:20" ht="12.75">
      <c r="A22" s="118">
        <v>21</v>
      </c>
      <c r="B22" s="119">
        <v>189135998.07</v>
      </c>
      <c r="C22" s="120">
        <v>142076</v>
      </c>
      <c r="D22" s="120">
        <v>0</v>
      </c>
      <c r="E22" s="120">
        <v>1961705.03</v>
      </c>
      <c r="F22" s="120">
        <v>0</v>
      </c>
      <c r="G22" s="121">
        <v>187316369.04</v>
      </c>
      <c r="H22" s="120">
        <v>47043347.55</v>
      </c>
      <c r="I22" s="120">
        <v>23339903.99</v>
      </c>
      <c r="J22" s="120">
        <v>337490.7</v>
      </c>
      <c r="K22" s="120">
        <v>421331</v>
      </c>
      <c r="L22" s="120">
        <v>465317.67</v>
      </c>
      <c r="M22" s="122">
        <v>22790746.019999996</v>
      </c>
      <c r="N22" s="121">
        <v>188375757.56000006</v>
      </c>
      <c r="O22" s="123">
        <v>37622.32</v>
      </c>
      <c r="P22" s="123">
        <v>445526220.17</v>
      </c>
      <c r="Q22" s="132">
        <v>56694.6</v>
      </c>
      <c r="S22" s="169">
        <v>49715756.75689653</v>
      </c>
      <c r="T22" s="132">
        <v>52306017.20281114</v>
      </c>
    </row>
    <row r="23" spans="1:20" ht="12.75">
      <c r="A23" s="118">
        <v>22</v>
      </c>
      <c r="B23" s="119">
        <v>5664694.180000001</v>
      </c>
      <c r="C23" s="120">
        <v>4327.88</v>
      </c>
      <c r="D23" s="120">
        <v>3861.78</v>
      </c>
      <c r="E23" s="120">
        <v>234299.5</v>
      </c>
      <c r="F23" s="120">
        <v>0</v>
      </c>
      <c r="G23" s="121">
        <v>5430860.78</v>
      </c>
      <c r="H23" s="120">
        <v>1890372.2</v>
      </c>
      <c r="I23" s="120">
        <v>836670.07</v>
      </c>
      <c r="J23" s="120">
        <v>0</v>
      </c>
      <c r="K23" s="120">
        <v>0</v>
      </c>
      <c r="L23" s="120">
        <v>0</v>
      </c>
      <c r="M23" s="122">
        <v>836670.07</v>
      </c>
      <c r="N23" s="121">
        <v>10656231.509999998</v>
      </c>
      <c r="O23" s="123">
        <v>5230.52</v>
      </c>
      <c r="P23" s="123">
        <v>18814134.56</v>
      </c>
      <c r="Q23" s="132">
        <v>2143.39</v>
      </c>
      <c r="S23" s="169">
        <v>1982228.0430560533</v>
      </c>
      <c r="T23" s="132">
        <v>2085504.8959020788</v>
      </c>
    </row>
    <row r="24" spans="1:20" ht="12.75">
      <c r="A24" s="118">
        <v>23</v>
      </c>
      <c r="B24" s="119">
        <v>3284268.65</v>
      </c>
      <c r="C24" s="120">
        <v>0</v>
      </c>
      <c r="D24" s="120">
        <v>0</v>
      </c>
      <c r="E24" s="120">
        <v>223721</v>
      </c>
      <c r="F24" s="120">
        <v>54313.18</v>
      </c>
      <c r="G24" s="121">
        <v>3006234.47</v>
      </c>
      <c r="H24" s="120">
        <v>717298.9</v>
      </c>
      <c r="I24" s="120">
        <v>540945.29</v>
      </c>
      <c r="J24" s="120">
        <v>0</v>
      </c>
      <c r="K24" s="120">
        <v>0</v>
      </c>
      <c r="L24" s="120">
        <v>0</v>
      </c>
      <c r="M24" s="122">
        <v>540945.29</v>
      </c>
      <c r="N24" s="121">
        <v>1552316.06</v>
      </c>
      <c r="O24" s="123">
        <v>94806.73</v>
      </c>
      <c r="P24" s="123">
        <v>5816794.72</v>
      </c>
      <c r="Q24" s="132">
        <v>716.27</v>
      </c>
      <c r="S24" s="169">
        <v>732562.5376511501</v>
      </c>
      <c r="T24" s="132">
        <v>770730.0702246813</v>
      </c>
    </row>
    <row r="25" spans="1:20" ht="12.75">
      <c r="A25" s="118">
        <v>24</v>
      </c>
      <c r="B25" s="119">
        <v>23499736.429999992</v>
      </c>
      <c r="C25" s="120">
        <v>0</v>
      </c>
      <c r="D25" s="120">
        <v>0</v>
      </c>
      <c r="E25" s="120">
        <v>443071.61</v>
      </c>
      <c r="F25" s="120">
        <v>0</v>
      </c>
      <c r="G25" s="121">
        <v>23056664.819999993</v>
      </c>
      <c r="H25" s="120">
        <v>5719095.28</v>
      </c>
      <c r="I25" s="120">
        <v>4008147.55</v>
      </c>
      <c r="J25" s="120">
        <v>0</v>
      </c>
      <c r="K25" s="120">
        <v>0</v>
      </c>
      <c r="L25" s="120">
        <v>91264.11</v>
      </c>
      <c r="M25" s="122">
        <v>3916883.44</v>
      </c>
      <c r="N25" s="121">
        <v>24988144.040000003</v>
      </c>
      <c r="O25" s="123">
        <v>459065.84</v>
      </c>
      <c r="P25" s="123">
        <v>57680787.58</v>
      </c>
      <c r="Q25" s="132">
        <v>6896.81</v>
      </c>
      <c r="S25" s="169">
        <v>6047488.427941584</v>
      </c>
      <c r="T25" s="132">
        <v>6362571.03140312</v>
      </c>
    </row>
    <row r="26" spans="1:20" ht="12.75">
      <c r="A26" s="118">
        <v>25</v>
      </c>
      <c r="B26" s="119">
        <v>6403326.25</v>
      </c>
      <c r="C26" s="120">
        <v>0</v>
      </c>
      <c r="D26" s="120">
        <v>0</v>
      </c>
      <c r="E26" s="120">
        <v>0</v>
      </c>
      <c r="F26" s="120">
        <v>0</v>
      </c>
      <c r="G26" s="121">
        <v>6403326.25</v>
      </c>
      <c r="H26" s="120">
        <v>1438458.8</v>
      </c>
      <c r="I26" s="120">
        <v>2735270.94</v>
      </c>
      <c r="J26" s="120">
        <v>0</v>
      </c>
      <c r="K26" s="120">
        <v>0</v>
      </c>
      <c r="L26" s="120">
        <v>0</v>
      </c>
      <c r="M26" s="122">
        <v>2735270.94</v>
      </c>
      <c r="N26" s="121">
        <v>3554992.42</v>
      </c>
      <c r="O26" s="123">
        <v>0</v>
      </c>
      <c r="P26" s="123">
        <v>14132048.41</v>
      </c>
      <c r="Q26" s="132">
        <v>1396.91</v>
      </c>
      <c r="S26" s="169">
        <v>1402026.2012609194</v>
      </c>
      <c r="T26" s="132">
        <v>1475073.7268375726</v>
      </c>
    </row>
    <row r="27" spans="1:20" ht="12.75">
      <c r="A27" s="118">
        <v>26</v>
      </c>
      <c r="B27" s="119">
        <v>12025345.459999999</v>
      </c>
      <c r="C27" s="120">
        <v>0</v>
      </c>
      <c r="D27" s="120">
        <v>0</v>
      </c>
      <c r="E27" s="120">
        <v>305264.69</v>
      </c>
      <c r="F27" s="120">
        <v>0</v>
      </c>
      <c r="G27" s="121">
        <v>11720080.77</v>
      </c>
      <c r="H27" s="120">
        <v>2047931.12</v>
      </c>
      <c r="I27" s="120">
        <v>3019215.88</v>
      </c>
      <c r="J27" s="120">
        <v>0</v>
      </c>
      <c r="K27" s="120">
        <v>0</v>
      </c>
      <c r="L27" s="120">
        <v>32268.99</v>
      </c>
      <c r="M27" s="122">
        <v>2986946.89</v>
      </c>
      <c r="N27" s="121">
        <v>6258611.030000001</v>
      </c>
      <c r="O27" s="123">
        <v>20634</v>
      </c>
      <c r="P27" s="123">
        <v>23013569.81</v>
      </c>
      <c r="Q27" s="132">
        <v>2485.01</v>
      </c>
      <c r="S27" s="169">
        <v>1982997.5415199725</v>
      </c>
      <c r="T27" s="132">
        <v>2086314.4863119787</v>
      </c>
    </row>
    <row r="28" spans="1:20" ht="12.75">
      <c r="A28" s="118">
        <v>27</v>
      </c>
      <c r="B28" s="119">
        <v>19032323.240000002</v>
      </c>
      <c r="C28" s="120">
        <v>0</v>
      </c>
      <c r="D28" s="120">
        <v>0</v>
      </c>
      <c r="E28" s="120">
        <v>565306</v>
      </c>
      <c r="F28" s="120">
        <v>0</v>
      </c>
      <c r="G28" s="121">
        <v>18467017.240000002</v>
      </c>
      <c r="H28" s="120">
        <v>3640506.92</v>
      </c>
      <c r="I28" s="120">
        <v>2665527.28</v>
      </c>
      <c r="J28" s="120">
        <v>0</v>
      </c>
      <c r="K28" s="120">
        <v>0</v>
      </c>
      <c r="L28" s="120">
        <v>3245.26</v>
      </c>
      <c r="M28" s="122">
        <v>2662282.02</v>
      </c>
      <c r="N28" s="121">
        <v>15341354.399999995</v>
      </c>
      <c r="O28" s="123">
        <v>0</v>
      </c>
      <c r="P28" s="123">
        <v>40111160.58</v>
      </c>
      <c r="Q28" s="132">
        <v>4536.79</v>
      </c>
      <c r="S28" s="169">
        <v>3789779.9348024307</v>
      </c>
      <c r="T28" s="132">
        <v>3987232.768756886</v>
      </c>
    </row>
    <row r="29" spans="1:20" ht="12.75">
      <c r="A29" s="118">
        <v>28</v>
      </c>
      <c r="B29" s="119">
        <v>6124121.15</v>
      </c>
      <c r="C29" s="120">
        <v>0</v>
      </c>
      <c r="D29" s="120">
        <v>0</v>
      </c>
      <c r="E29" s="120">
        <v>128000</v>
      </c>
      <c r="F29" s="120">
        <v>281342</v>
      </c>
      <c r="G29" s="121">
        <v>5714779.15</v>
      </c>
      <c r="H29" s="120">
        <v>1492657.42</v>
      </c>
      <c r="I29" s="120">
        <v>1316464.58</v>
      </c>
      <c r="J29" s="120">
        <v>0</v>
      </c>
      <c r="K29" s="120">
        <v>0</v>
      </c>
      <c r="L29" s="120">
        <v>0</v>
      </c>
      <c r="M29" s="122">
        <v>1316464.58</v>
      </c>
      <c r="N29" s="121">
        <v>5674762.959999999</v>
      </c>
      <c r="O29" s="123">
        <v>0</v>
      </c>
      <c r="P29" s="123">
        <v>14198664.11</v>
      </c>
      <c r="Q29" s="132">
        <v>1576.68</v>
      </c>
      <c r="S29" s="169">
        <v>1512064.4816013759</v>
      </c>
      <c r="T29" s="132">
        <v>1590845.155453255</v>
      </c>
    </row>
    <row r="30" spans="1:20" ht="12.75">
      <c r="A30" s="118">
        <v>29</v>
      </c>
      <c r="B30" s="119">
        <v>239445110.80999997</v>
      </c>
      <c r="C30" s="120">
        <v>0</v>
      </c>
      <c r="D30" s="120">
        <v>0</v>
      </c>
      <c r="E30" s="120">
        <v>406714</v>
      </c>
      <c r="F30" s="120">
        <v>1438170</v>
      </c>
      <c r="G30" s="121">
        <v>237600226.80999997</v>
      </c>
      <c r="H30" s="120">
        <v>150848905.38000003</v>
      </c>
      <c r="I30" s="120">
        <v>81873334.14</v>
      </c>
      <c r="J30" s="120">
        <v>0</v>
      </c>
      <c r="K30" s="120">
        <v>0</v>
      </c>
      <c r="L30" s="120">
        <v>1537153</v>
      </c>
      <c r="M30" s="122">
        <v>80336181.14</v>
      </c>
      <c r="N30" s="121">
        <v>1467542428.94</v>
      </c>
      <c r="O30" s="123">
        <v>33694015.56</v>
      </c>
      <c r="P30" s="123">
        <v>1936327742.27</v>
      </c>
      <c r="Q30" s="132">
        <v>157780.59</v>
      </c>
      <c r="S30" s="169">
        <v>154593799.30236056</v>
      </c>
      <c r="T30" s="132">
        <v>162648352.41868252</v>
      </c>
    </row>
    <row r="31" spans="1:20" ht="12.75">
      <c r="A31" s="118">
        <v>30</v>
      </c>
      <c r="B31" s="119">
        <v>23449022.030000005</v>
      </c>
      <c r="C31" s="120">
        <v>15763.29</v>
      </c>
      <c r="D31" s="120">
        <v>0</v>
      </c>
      <c r="E31" s="120">
        <v>0</v>
      </c>
      <c r="F31" s="120">
        <v>1360140</v>
      </c>
      <c r="G31" s="121">
        <v>22104645.320000004</v>
      </c>
      <c r="H31" s="120">
        <v>10477363</v>
      </c>
      <c r="I31" s="120">
        <v>4324251.02</v>
      </c>
      <c r="J31" s="120">
        <v>0</v>
      </c>
      <c r="K31" s="120">
        <v>0</v>
      </c>
      <c r="L31" s="120">
        <v>0</v>
      </c>
      <c r="M31" s="122">
        <v>4324251.02</v>
      </c>
      <c r="N31" s="121">
        <v>66948034.97</v>
      </c>
      <c r="O31" s="123">
        <v>0</v>
      </c>
      <c r="P31" s="123">
        <v>103854294.31</v>
      </c>
      <c r="Q31" s="132">
        <v>10878.8</v>
      </c>
      <c r="S31" s="169">
        <v>11184660.173066666</v>
      </c>
      <c r="T31" s="132">
        <v>11767396.607894687</v>
      </c>
    </row>
    <row r="32" spans="1:20" ht="12.75">
      <c r="A32" s="118">
        <v>31</v>
      </c>
      <c r="B32" s="119">
        <v>8643514.31</v>
      </c>
      <c r="C32" s="120">
        <v>10123.5</v>
      </c>
      <c r="D32" s="120">
        <v>72585.47</v>
      </c>
      <c r="E32" s="120">
        <v>275396.52</v>
      </c>
      <c r="F32" s="120">
        <v>23088.2</v>
      </c>
      <c r="G32" s="121">
        <v>8282567.62</v>
      </c>
      <c r="H32" s="120">
        <v>1868084.22</v>
      </c>
      <c r="I32" s="120">
        <v>1408266.86</v>
      </c>
      <c r="J32" s="120">
        <v>0</v>
      </c>
      <c r="K32" s="120">
        <v>0</v>
      </c>
      <c r="L32" s="120">
        <v>0</v>
      </c>
      <c r="M32" s="122">
        <v>1408266.86</v>
      </c>
      <c r="N32" s="121">
        <v>5514904.949999999</v>
      </c>
      <c r="O32" s="123">
        <v>20644.07</v>
      </c>
      <c r="P32" s="123">
        <v>17073823.65</v>
      </c>
      <c r="Q32" s="132">
        <v>2078.69</v>
      </c>
      <c r="S32" s="169">
        <v>1963760.0799219904</v>
      </c>
      <c r="T32" s="132">
        <v>2066074.7260644815</v>
      </c>
    </row>
    <row r="33" spans="1:20" ht="12.75">
      <c r="A33" s="118">
        <v>32</v>
      </c>
      <c r="B33" s="119">
        <v>14156233.7</v>
      </c>
      <c r="C33" s="120">
        <v>0</v>
      </c>
      <c r="D33" s="120">
        <v>0</v>
      </c>
      <c r="E33" s="120">
        <v>147450</v>
      </c>
      <c r="F33" s="120">
        <v>478049.08</v>
      </c>
      <c r="G33" s="121">
        <v>13530734.62</v>
      </c>
      <c r="H33" s="120">
        <v>2767913.56</v>
      </c>
      <c r="I33" s="120">
        <v>1471166.43</v>
      </c>
      <c r="J33" s="120">
        <v>0</v>
      </c>
      <c r="K33" s="120">
        <v>0</v>
      </c>
      <c r="L33" s="120">
        <v>0</v>
      </c>
      <c r="M33" s="122">
        <v>1471166.43</v>
      </c>
      <c r="N33" s="121">
        <v>11826489.130000003</v>
      </c>
      <c r="O33" s="123">
        <v>224052.81</v>
      </c>
      <c r="P33" s="123">
        <v>29596303.740000002</v>
      </c>
      <c r="Q33" s="132">
        <v>3720</v>
      </c>
      <c r="S33" s="169">
        <v>3020281.4708831557</v>
      </c>
      <c r="T33" s="132">
        <v>3177642.3588570105</v>
      </c>
    </row>
    <row r="34" spans="1:20" ht="12.75">
      <c r="A34" s="118">
        <v>33</v>
      </c>
      <c r="B34" s="119">
        <v>26922714.5</v>
      </c>
      <c r="C34" s="120">
        <v>0</v>
      </c>
      <c r="D34" s="120">
        <v>80532.17</v>
      </c>
      <c r="E34" s="120">
        <v>205578</v>
      </c>
      <c r="F34" s="120">
        <v>0</v>
      </c>
      <c r="G34" s="121">
        <v>26636604.33</v>
      </c>
      <c r="H34" s="120">
        <v>6727317.08</v>
      </c>
      <c r="I34" s="120">
        <v>6097339.89</v>
      </c>
      <c r="J34" s="120">
        <v>0</v>
      </c>
      <c r="K34" s="120">
        <v>0</v>
      </c>
      <c r="L34" s="120">
        <v>71589.36</v>
      </c>
      <c r="M34" s="122">
        <v>6025750.529999999</v>
      </c>
      <c r="N34" s="121">
        <v>22010228.660000004</v>
      </c>
      <c r="O34" s="123">
        <v>250737.14</v>
      </c>
      <c r="P34" s="123">
        <v>61399900.6</v>
      </c>
      <c r="Q34" s="132">
        <v>7208.08</v>
      </c>
      <c r="S34" s="169">
        <v>7184807.157614273</v>
      </c>
      <c r="T34" s="132">
        <v>7559145.657235135</v>
      </c>
    </row>
    <row r="35" spans="1:20" ht="12.75">
      <c r="A35" s="118">
        <v>34</v>
      </c>
      <c r="B35" s="119">
        <v>42792580.870000005</v>
      </c>
      <c r="C35" s="120">
        <v>21259</v>
      </c>
      <c r="D35" s="120">
        <v>0</v>
      </c>
      <c r="E35" s="120">
        <v>700</v>
      </c>
      <c r="F35" s="120">
        <v>0</v>
      </c>
      <c r="G35" s="121">
        <v>42813139.870000005</v>
      </c>
      <c r="H35" s="120">
        <v>10096415.3</v>
      </c>
      <c r="I35" s="120">
        <v>5391358.0600000005</v>
      </c>
      <c r="J35" s="120">
        <v>0</v>
      </c>
      <c r="K35" s="120">
        <v>0</v>
      </c>
      <c r="L35" s="120">
        <v>68527.65</v>
      </c>
      <c r="M35" s="122">
        <v>5322830.41</v>
      </c>
      <c r="N35" s="121">
        <v>69249995.97999999</v>
      </c>
      <c r="O35" s="123">
        <v>160443.43</v>
      </c>
      <c r="P35" s="123">
        <v>127482381.55999999</v>
      </c>
      <c r="Q35" s="132">
        <v>12144.7</v>
      </c>
      <c r="S35" s="169">
        <v>10715266.11007591</v>
      </c>
      <c r="T35" s="132">
        <v>11273546.457855765</v>
      </c>
    </row>
    <row r="36" spans="1:20" ht="12.75">
      <c r="A36" s="118">
        <v>35</v>
      </c>
      <c r="B36" s="119">
        <v>10974451.04</v>
      </c>
      <c r="C36" s="120">
        <v>99398.58</v>
      </c>
      <c r="D36" s="120">
        <v>58487.96</v>
      </c>
      <c r="E36" s="120">
        <v>733868.45</v>
      </c>
      <c r="F36" s="120">
        <v>0</v>
      </c>
      <c r="G36" s="121">
        <v>10281493.209999999</v>
      </c>
      <c r="H36" s="120">
        <v>2328150.76</v>
      </c>
      <c r="I36" s="120">
        <v>1699277.03</v>
      </c>
      <c r="J36" s="120">
        <v>0</v>
      </c>
      <c r="K36" s="120">
        <v>0</v>
      </c>
      <c r="L36" s="120">
        <v>35967.26</v>
      </c>
      <c r="M36" s="122">
        <v>1663309.77</v>
      </c>
      <c r="N36" s="121">
        <v>6119132.18</v>
      </c>
      <c r="O36" s="123">
        <v>79007.87</v>
      </c>
      <c r="P36" s="123">
        <v>20392085.919999998</v>
      </c>
      <c r="Q36" s="132">
        <v>2601.25</v>
      </c>
      <c r="S36" s="169">
        <v>2380828.247366238</v>
      </c>
      <c r="T36" s="132">
        <v>2504872.728230214</v>
      </c>
    </row>
    <row r="37" spans="1:20" ht="12.75">
      <c r="A37" s="118">
        <v>36</v>
      </c>
      <c r="B37" s="119">
        <v>23634150.5</v>
      </c>
      <c r="C37" s="120">
        <v>0</v>
      </c>
      <c r="D37" s="120">
        <v>0</v>
      </c>
      <c r="E37" s="120">
        <v>683557</v>
      </c>
      <c r="F37" s="120">
        <v>0</v>
      </c>
      <c r="G37" s="121">
        <v>22950593.5</v>
      </c>
      <c r="H37" s="120">
        <v>5784978.9</v>
      </c>
      <c r="I37" s="120">
        <v>3353834.37</v>
      </c>
      <c r="J37" s="120">
        <v>0</v>
      </c>
      <c r="K37" s="120">
        <v>0</v>
      </c>
      <c r="L37" s="120">
        <v>7300</v>
      </c>
      <c r="M37" s="122">
        <v>3346534.37</v>
      </c>
      <c r="N37" s="121">
        <v>20169437.63</v>
      </c>
      <c r="O37" s="123">
        <v>15046.2</v>
      </c>
      <c r="P37" s="123">
        <v>52251544.4</v>
      </c>
      <c r="Q37" s="132">
        <v>5987.7</v>
      </c>
      <c r="S37" s="169">
        <v>5965921.590766141</v>
      </c>
      <c r="T37" s="132">
        <v>6276754.447953733</v>
      </c>
    </row>
    <row r="38" spans="1:20" ht="12.75">
      <c r="A38" s="118">
        <v>37</v>
      </c>
      <c r="B38" s="119">
        <v>2983836.8</v>
      </c>
      <c r="C38" s="120">
        <v>0</v>
      </c>
      <c r="D38" s="120">
        <v>0</v>
      </c>
      <c r="E38" s="120">
        <v>0</v>
      </c>
      <c r="F38" s="120">
        <v>0</v>
      </c>
      <c r="G38" s="121">
        <v>2983836.8</v>
      </c>
      <c r="H38" s="120">
        <v>1963863.27</v>
      </c>
      <c r="I38" s="120">
        <v>1058119.63</v>
      </c>
      <c r="J38" s="120">
        <v>0</v>
      </c>
      <c r="K38" s="120">
        <v>0</v>
      </c>
      <c r="L38" s="120">
        <v>0</v>
      </c>
      <c r="M38" s="122">
        <v>1058119.63</v>
      </c>
      <c r="N38" s="121">
        <v>15008036.11</v>
      </c>
      <c r="O38" s="123">
        <v>0</v>
      </c>
      <c r="P38" s="123">
        <v>21013855.81</v>
      </c>
      <c r="Q38" s="132">
        <v>2263.1</v>
      </c>
      <c r="S38" s="169">
        <v>2079954.347973801</v>
      </c>
      <c r="T38" s="132">
        <v>2188322.8779593627</v>
      </c>
    </row>
    <row r="39" spans="1:20" ht="12.75">
      <c r="A39" s="118">
        <v>38</v>
      </c>
      <c r="B39" s="119">
        <v>10040047.19</v>
      </c>
      <c r="C39" s="120">
        <v>172635.43</v>
      </c>
      <c r="D39" s="120">
        <v>0</v>
      </c>
      <c r="E39" s="120">
        <v>321317.94</v>
      </c>
      <c r="F39" s="120">
        <v>0</v>
      </c>
      <c r="G39" s="121">
        <v>9891364.68</v>
      </c>
      <c r="H39" s="120">
        <v>2041048.6</v>
      </c>
      <c r="I39" s="120">
        <v>2664524.99</v>
      </c>
      <c r="J39" s="120">
        <v>0</v>
      </c>
      <c r="K39" s="120">
        <v>0</v>
      </c>
      <c r="L39" s="120">
        <v>0</v>
      </c>
      <c r="M39" s="122">
        <v>2664524.99</v>
      </c>
      <c r="N39" s="121">
        <v>3606729.2</v>
      </c>
      <c r="O39" s="123">
        <v>16644.43</v>
      </c>
      <c r="P39" s="123">
        <v>18203667.47</v>
      </c>
      <c r="Q39" s="132">
        <v>2147.02</v>
      </c>
      <c r="S39" s="169">
        <v>2149209.2097265357</v>
      </c>
      <c r="T39" s="132">
        <v>2261186.0148503515</v>
      </c>
    </row>
    <row r="40" spans="1:20" ht="12.75">
      <c r="A40" s="118">
        <v>39</v>
      </c>
      <c r="B40" s="119">
        <v>12369352.219999999</v>
      </c>
      <c r="C40" s="120">
        <v>0</v>
      </c>
      <c r="D40" s="120">
        <v>0</v>
      </c>
      <c r="E40" s="120">
        <v>329743.19</v>
      </c>
      <c r="F40" s="120">
        <v>0</v>
      </c>
      <c r="G40" s="121">
        <v>12039609.03</v>
      </c>
      <c r="H40" s="120">
        <v>2391022.5</v>
      </c>
      <c r="I40" s="120">
        <v>1524740.82</v>
      </c>
      <c r="J40" s="120">
        <v>0</v>
      </c>
      <c r="K40" s="120">
        <v>0</v>
      </c>
      <c r="L40" s="120">
        <v>43973.93</v>
      </c>
      <c r="M40" s="122">
        <v>1480766.89</v>
      </c>
      <c r="N40" s="121">
        <v>8092790.540000001</v>
      </c>
      <c r="O40" s="123">
        <v>339640.77</v>
      </c>
      <c r="P40" s="123">
        <v>24004188.96</v>
      </c>
      <c r="Q40" s="132">
        <v>2725.9</v>
      </c>
      <c r="S40" s="169">
        <v>2480863.0476757437</v>
      </c>
      <c r="T40" s="132">
        <v>2610119.481517198</v>
      </c>
    </row>
    <row r="41" spans="1:20" ht="12.75">
      <c r="A41" s="118">
        <v>40</v>
      </c>
      <c r="B41" s="119">
        <v>8521970.34</v>
      </c>
      <c r="C41" s="120">
        <v>0</v>
      </c>
      <c r="D41" s="120">
        <v>0</v>
      </c>
      <c r="E41" s="120">
        <v>278094.5</v>
      </c>
      <c r="F41" s="120">
        <v>0</v>
      </c>
      <c r="G41" s="121">
        <v>8243875.84</v>
      </c>
      <c r="H41" s="120">
        <v>1390643.78</v>
      </c>
      <c r="I41" s="120">
        <v>3789873.16</v>
      </c>
      <c r="J41" s="120">
        <v>0</v>
      </c>
      <c r="K41" s="120">
        <v>0</v>
      </c>
      <c r="L41" s="120">
        <v>0</v>
      </c>
      <c r="M41" s="122">
        <v>3789873.16</v>
      </c>
      <c r="N41" s="121">
        <v>3260282.2</v>
      </c>
      <c r="O41" s="123">
        <v>7695375.98</v>
      </c>
      <c r="P41" s="123">
        <v>16684674.98</v>
      </c>
      <c r="Q41" s="132">
        <v>1571.42</v>
      </c>
      <c r="S41" s="169">
        <v>1418351.3748640292</v>
      </c>
      <c r="T41" s="132">
        <v>1492249.464813334</v>
      </c>
    </row>
    <row r="42" spans="1:20" ht="12.75">
      <c r="A42" s="118">
        <v>41</v>
      </c>
      <c r="B42" s="119">
        <v>29707086.970000003</v>
      </c>
      <c r="C42" s="120">
        <v>0</v>
      </c>
      <c r="D42" s="120">
        <v>0</v>
      </c>
      <c r="E42" s="120">
        <v>896785.25</v>
      </c>
      <c r="F42" s="120">
        <v>0</v>
      </c>
      <c r="G42" s="121">
        <v>28810301.720000003</v>
      </c>
      <c r="H42" s="120">
        <v>5445104.26</v>
      </c>
      <c r="I42" s="120">
        <v>7332168.929999999</v>
      </c>
      <c r="J42" s="120">
        <v>0</v>
      </c>
      <c r="K42" s="120">
        <v>0</v>
      </c>
      <c r="L42" s="120">
        <v>375231.35</v>
      </c>
      <c r="M42" s="122">
        <v>6956937.579999999</v>
      </c>
      <c r="N42" s="121">
        <v>14658049.369999997</v>
      </c>
      <c r="O42" s="123">
        <v>0</v>
      </c>
      <c r="P42" s="123">
        <v>55870392.93</v>
      </c>
      <c r="Q42" s="132">
        <v>5869.71</v>
      </c>
      <c r="S42" s="169">
        <v>5646579.728239642</v>
      </c>
      <c r="T42" s="132">
        <v>5940774.427845285</v>
      </c>
    </row>
    <row r="43" spans="1:20" ht="12.75">
      <c r="A43" s="118">
        <v>42</v>
      </c>
      <c r="B43" s="119">
        <v>53970352.05000001</v>
      </c>
      <c r="C43" s="120">
        <v>55161</v>
      </c>
      <c r="D43" s="120">
        <v>0</v>
      </c>
      <c r="E43" s="120">
        <v>309360.36</v>
      </c>
      <c r="F43" s="120">
        <v>0</v>
      </c>
      <c r="G43" s="121">
        <v>53716152.69000001</v>
      </c>
      <c r="H43" s="120">
        <v>16005136.12</v>
      </c>
      <c r="I43" s="120">
        <v>5509555.379999999</v>
      </c>
      <c r="J43" s="120">
        <v>0</v>
      </c>
      <c r="K43" s="120">
        <v>0</v>
      </c>
      <c r="L43" s="120">
        <v>22468.21</v>
      </c>
      <c r="M43" s="122">
        <v>5487087.169999999</v>
      </c>
      <c r="N43" s="121">
        <v>72206152.93999997</v>
      </c>
      <c r="O43" s="123">
        <v>66425</v>
      </c>
      <c r="P43" s="123">
        <v>147414528.92</v>
      </c>
      <c r="Q43" s="132">
        <v>18573.31</v>
      </c>
      <c r="S43" s="169">
        <v>17023614.517286126</v>
      </c>
      <c r="T43" s="132">
        <v>17910568.638214942</v>
      </c>
    </row>
    <row r="44" spans="1:20" ht="12.75">
      <c r="A44" s="118">
        <v>43</v>
      </c>
      <c r="B44" s="119">
        <v>136497471.89</v>
      </c>
      <c r="C44" s="120">
        <v>0</v>
      </c>
      <c r="D44" s="120">
        <v>78206.35</v>
      </c>
      <c r="E44" s="120">
        <v>8212224.5600000005</v>
      </c>
      <c r="F44" s="120">
        <v>0</v>
      </c>
      <c r="G44" s="121">
        <v>128207040.97999999</v>
      </c>
      <c r="H44" s="120">
        <v>42060473.41</v>
      </c>
      <c r="I44" s="120">
        <v>21695766.070000004</v>
      </c>
      <c r="J44" s="120">
        <v>13856</v>
      </c>
      <c r="K44" s="120">
        <v>11338.49</v>
      </c>
      <c r="L44" s="120">
        <v>531105.12</v>
      </c>
      <c r="M44" s="122">
        <v>21167178.460000005</v>
      </c>
      <c r="N44" s="121">
        <v>181308573.61999997</v>
      </c>
      <c r="O44" s="123">
        <v>96004.17</v>
      </c>
      <c r="P44" s="123">
        <v>372743266.46999997</v>
      </c>
      <c r="Q44" s="132">
        <v>46870.84</v>
      </c>
      <c r="S44" s="169">
        <v>45035667.0993395</v>
      </c>
      <c r="T44" s="132">
        <v>47382088.3298001</v>
      </c>
    </row>
    <row r="45" spans="1:20" ht="12.75">
      <c r="A45" s="118">
        <v>44</v>
      </c>
      <c r="B45" s="119">
        <v>34294681.61</v>
      </c>
      <c r="C45" s="120">
        <v>0</v>
      </c>
      <c r="D45" s="120">
        <v>0</v>
      </c>
      <c r="E45" s="120">
        <v>63540.57</v>
      </c>
      <c r="F45" s="120">
        <v>433483</v>
      </c>
      <c r="G45" s="121">
        <v>33797658.04</v>
      </c>
      <c r="H45" s="120">
        <v>7960761.140000001</v>
      </c>
      <c r="I45" s="120">
        <v>7340749.51</v>
      </c>
      <c r="J45" s="120">
        <v>0</v>
      </c>
      <c r="K45" s="120">
        <v>0</v>
      </c>
      <c r="L45" s="120">
        <v>376045.58</v>
      </c>
      <c r="M45" s="122">
        <v>6964703.93</v>
      </c>
      <c r="N45" s="121">
        <v>16148574.5</v>
      </c>
      <c r="O45" s="123">
        <v>521577.97</v>
      </c>
      <c r="P45" s="123">
        <v>64871697.61</v>
      </c>
      <c r="Q45" s="132">
        <v>7662.64</v>
      </c>
      <c r="S45" s="169">
        <v>8151297.228296883</v>
      </c>
      <c r="T45" s="132">
        <v>8575991.21206938</v>
      </c>
    </row>
    <row r="46" spans="1:20" ht="12.75">
      <c r="A46" s="118">
        <v>45</v>
      </c>
      <c r="B46" s="119">
        <v>1625160.86</v>
      </c>
      <c r="C46" s="120">
        <v>0</v>
      </c>
      <c r="D46" s="120">
        <v>0</v>
      </c>
      <c r="E46" s="120">
        <v>102360</v>
      </c>
      <c r="F46" s="120">
        <v>0</v>
      </c>
      <c r="G46" s="121">
        <v>1522800.86</v>
      </c>
      <c r="H46" s="120">
        <v>281488.84</v>
      </c>
      <c r="I46" s="120">
        <v>267838.24</v>
      </c>
      <c r="J46" s="120">
        <v>0</v>
      </c>
      <c r="K46" s="120">
        <v>0</v>
      </c>
      <c r="L46" s="120">
        <v>0</v>
      </c>
      <c r="M46" s="122">
        <v>267838.24</v>
      </c>
      <c r="N46" s="121">
        <v>1586004.56</v>
      </c>
      <c r="O46" s="123">
        <v>0</v>
      </c>
      <c r="P46" s="123">
        <v>3658132.5</v>
      </c>
      <c r="Q46" s="132">
        <v>297.14</v>
      </c>
      <c r="S46" s="169">
        <v>283175.43472229334</v>
      </c>
      <c r="T46" s="132">
        <v>297929.2708431541</v>
      </c>
    </row>
    <row r="47" spans="1:20" ht="12.75">
      <c r="A47" s="118">
        <v>46</v>
      </c>
      <c r="B47" s="119">
        <v>18957701.01</v>
      </c>
      <c r="C47" s="120">
        <v>59976</v>
      </c>
      <c r="D47" s="120">
        <v>0</v>
      </c>
      <c r="E47" s="120">
        <v>908134.5</v>
      </c>
      <c r="F47" s="120">
        <v>0</v>
      </c>
      <c r="G47" s="121">
        <v>18109542.51</v>
      </c>
      <c r="H47" s="120">
        <v>5148045.3</v>
      </c>
      <c r="I47" s="120">
        <v>3170855.98</v>
      </c>
      <c r="J47" s="120">
        <v>0</v>
      </c>
      <c r="K47" s="120">
        <v>0</v>
      </c>
      <c r="L47" s="120">
        <v>0</v>
      </c>
      <c r="M47" s="122">
        <v>3170855.98</v>
      </c>
      <c r="N47" s="121">
        <v>18625072.209999997</v>
      </c>
      <c r="O47" s="123">
        <v>0</v>
      </c>
      <c r="P47" s="123">
        <v>45053516</v>
      </c>
      <c r="Q47" s="132">
        <v>5182.38</v>
      </c>
      <c r="S47" s="169">
        <v>5435737.14912576</v>
      </c>
      <c r="T47" s="132">
        <v>5718946.655532719</v>
      </c>
    </row>
    <row r="48" spans="1:20" ht="12.75">
      <c r="A48" s="118">
        <v>47</v>
      </c>
      <c r="B48" s="119">
        <v>20693952.44</v>
      </c>
      <c r="C48" s="120">
        <v>0</v>
      </c>
      <c r="D48" s="120">
        <v>0</v>
      </c>
      <c r="E48" s="120">
        <v>0</v>
      </c>
      <c r="F48" s="120">
        <v>0</v>
      </c>
      <c r="G48" s="121">
        <v>20693952.44</v>
      </c>
      <c r="H48" s="120">
        <v>8090614.48</v>
      </c>
      <c r="I48" s="120">
        <v>0</v>
      </c>
      <c r="J48" s="120">
        <v>0</v>
      </c>
      <c r="K48" s="120">
        <v>0</v>
      </c>
      <c r="L48" s="120">
        <v>0</v>
      </c>
      <c r="M48" s="122">
        <v>0</v>
      </c>
      <c r="N48" s="121">
        <v>53273320</v>
      </c>
      <c r="O48" s="123">
        <v>0</v>
      </c>
      <c r="P48" s="123">
        <v>82057886.92</v>
      </c>
      <c r="Q48" s="132">
        <v>9099.17</v>
      </c>
      <c r="S48" s="169">
        <v>8578826.446393697</v>
      </c>
      <c r="T48" s="132">
        <v>9025795.300254645</v>
      </c>
    </row>
    <row r="49" spans="1:20" ht="12.75">
      <c r="A49" s="118">
        <v>48</v>
      </c>
      <c r="B49" s="119">
        <v>12943859.34</v>
      </c>
      <c r="C49" s="120">
        <v>0</v>
      </c>
      <c r="D49" s="120">
        <v>0</v>
      </c>
      <c r="E49" s="120">
        <v>252799</v>
      </c>
      <c r="F49" s="120">
        <v>0</v>
      </c>
      <c r="G49" s="121">
        <v>12691060.34</v>
      </c>
      <c r="H49" s="120">
        <v>2752909.79</v>
      </c>
      <c r="I49" s="120">
        <v>1670236.15</v>
      </c>
      <c r="J49" s="120">
        <v>0</v>
      </c>
      <c r="K49" s="120">
        <v>0</v>
      </c>
      <c r="L49" s="120">
        <v>0</v>
      </c>
      <c r="M49" s="122">
        <v>1670236.15</v>
      </c>
      <c r="N49" s="121">
        <v>9457308.220000003</v>
      </c>
      <c r="O49" s="123">
        <v>0</v>
      </c>
      <c r="P49" s="123">
        <v>26571514.5</v>
      </c>
      <c r="Q49" s="132">
        <v>3553.26</v>
      </c>
      <c r="S49" s="169">
        <v>2943331.624491228</v>
      </c>
      <c r="T49" s="132">
        <v>3096683.317867023</v>
      </c>
    </row>
    <row r="50" spans="1:20" ht="12.75">
      <c r="A50" s="118">
        <v>49</v>
      </c>
      <c r="B50" s="119">
        <v>4374095.18</v>
      </c>
      <c r="C50" s="120">
        <v>0</v>
      </c>
      <c r="D50" s="120">
        <v>0</v>
      </c>
      <c r="E50" s="120">
        <v>243298</v>
      </c>
      <c r="F50" s="120">
        <v>0</v>
      </c>
      <c r="G50" s="121">
        <v>4130797.18</v>
      </c>
      <c r="H50" s="120">
        <v>831263.5</v>
      </c>
      <c r="I50" s="120">
        <v>983226.14</v>
      </c>
      <c r="J50" s="120">
        <v>0</v>
      </c>
      <c r="K50" s="120">
        <v>0</v>
      </c>
      <c r="L50" s="120">
        <v>18215.44</v>
      </c>
      <c r="M50" s="122">
        <v>965010.7</v>
      </c>
      <c r="N50" s="121">
        <v>4135452.05</v>
      </c>
      <c r="O50" s="123">
        <v>0</v>
      </c>
      <c r="P50" s="123">
        <v>10062523.43</v>
      </c>
      <c r="Q50" s="132">
        <v>793.89</v>
      </c>
      <c r="S50" s="169">
        <v>865685.7719091848</v>
      </c>
      <c r="T50" s="132">
        <v>910789.2111373597</v>
      </c>
    </row>
    <row r="51" spans="1:20" ht="12.75">
      <c r="A51" s="118">
        <v>50</v>
      </c>
      <c r="B51" s="119">
        <v>8542572.93</v>
      </c>
      <c r="C51" s="120">
        <v>0</v>
      </c>
      <c r="D51" s="120">
        <v>0</v>
      </c>
      <c r="E51" s="120">
        <v>20000</v>
      </c>
      <c r="F51" s="120">
        <v>326732</v>
      </c>
      <c r="G51" s="121">
        <v>8195840.93</v>
      </c>
      <c r="H51" s="120">
        <v>1721616.32</v>
      </c>
      <c r="I51" s="120">
        <v>1188851.2</v>
      </c>
      <c r="J51" s="120">
        <v>0</v>
      </c>
      <c r="K51" s="120">
        <v>0</v>
      </c>
      <c r="L51" s="120">
        <v>13976.82</v>
      </c>
      <c r="M51" s="122">
        <v>1174874.38</v>
      </c>
      <c r="N51" s="121">
        <v>6956627.23</v>
      </c>
      <c r="O51" s="123">
        <v>0</v>
      </c>
      <c r="P51" s="123">
        <v>18048958.86</v>
      </c>
      <c r="Q51" s="132">
        <v>2022.23</v>
      </c>
      <c r="S51" s="169">
        <v>1828328.350272198</v>
      </c>
      <c r="T51" s="132">
        <v>1923586.8139221035</v>
      </c>
    </row>
    <row r="52" spans="1:20" ht="12.75">
      <c r="A52" s="118">
        <v>51</v>
      </c>
      <c r="B52" s="119">
        <v>2852867.42</v>
      </c>
      <c r="C52" s="120">
        <v>0</v>
      </c>
      <c r="D52" s="120">
        <v>0</v>
      </c>
      <c r="E52" s="120">
        <v>117247.33</v>
      </c>
      <c r="F52" s="120">
        <v>0</v>
      </c>
      <c r="G52" s="121">
        <v>2735620.09</v>
      </c>
      <c r="H52" s="120">
        <v>1286769.04</v>
      </c>
      <c r="I52" s="120">
        <v>1281480.19</v>
      </c>
      <c r="J52" s="120">
        <v>0</v>
      </c>
      <c r="K52" s="120">
        <v>0</v>
      </c>
      <c r="L52" s="120">
        <v>87973</v>
      </c>
      <c r="M52" s="122">
        <v>1193507.19</v>
      </c>
      <c r="N52" s="121">
        <v>8558565.39</v>
      </c>
      <c r="O52" s="123">
        <v>0</v>
      </c>
      <c r="P52" s="123">
        <v>13774461.71</v>
      </c>
      <c r="Q52" s="132">
        <v>1370.72</v>
      </c>
      <c r="S52" s="169">
        <v>1318920.3671576378</v>
      </c>
      <c r="T52" s="132">
        <v>1387637.9625683862</v>
      </c>
    </row>
    <row r="53" spans="1:20" ht="12.75">
      <c r="A53" s="118">
        <v>52</v>
      </c>
      <c r="B53" s="119">
        <v>21659597.25</v>
      </c>
      <c r="C53" s="120">
        <v>1049567.16</v>
      </c>
      <c r="D53" s="120">
        <v>785468.31</v>
      </c>
      <c r="E53" s="120">
        <v>1095943.22</v>
      </c>
      <c r="F53" s="120">
        <v>0</v>
      </c>
      <c r="G53" s="121">
        <v>20827752.880000003</v>
      </c>
      <c r="H53" s="120">
        <v>3482620.66</v>
      </c>
      <c r="I53" s="120">
        <v>5599879.39</v>
      </c>
      <c r="J53" s="120">
        <v>0</v>
      </c>
      <c r="K53" s="120">
        <v>0</v>
      </c>
      <c r="L53" s="120">
        <v>174908.65</v>
      </c>
      <c r="M53" s="122">
        <v>5424970.739999999</v>
      </c>
      <c r="N53" s="121">
        <v>5033996.27</v>
      </c>
      <c r="O53" s="123">
        <v>0</v>
      </c>
      <c r="P53" s="123">
        <v>34769340.55</v>
      </c>
      <c r="Q53" s="132">
        <v>3547.92</v>
      </c>
      <c r="S53" s="169">
        <v>3606639.3003896433</v>
      </c>
      <c r="T53" s="132">
        <v>3794550.2512007155</v>
      </c>
    </row>
    <row r="54" spans="1:20" ht="12.75">
      <c r="A54" s="118">
        <v>53</v>
      </c>
      <c r="B54" s="119">
        <v>77977175.14</v>
      </c>
      <c r="C54" s="120">
        <v>0</v>
      </c>
      <c r="D54" s="120">
        <v>0</v>
      </c>
      <c r="E54" s="120">
        <v>0</v>
      </c>
      <c r="F54" s="120">
        <v>0</v>
      </c>
      <c r="G54" s="121">
        <v>77977175.14</v>
      </c>
      <c r="H54" s="120">
        <v>40224833.03</v>
      </c>
      <c r="I54" s="120">
        <v>13129056.3</v>
      </c>
      <c r="J54" s="120">
        <v>0</v>
      </c>
      <c r="K54" s="120">
        <v>0</v>
      </c>
      <c r="L54" s="120">
        <v>47268</v>
      </c>
      <c r="M54" s="122">
        <v>13081788.3</v>
      </c>
      <c r="N54" s="121">
        <v>429769591.25</v>
      </c>
      <c r="O54" s="123">
        <v>0</v>
      </c>
      <c r="P54" s="123">
        <v>561053387.72</v>
      </c>
      <c r="Q54" s="132">
        <v>46851.32</v>
      </c>
      <c r="S54" s="169">
        <v>45835945.50181555</v>
      </c>
      <c r="T54" s="132">
        <v>48224062.35609597</v>
      </c>
    </row>
    <row r="55" spans="1:20" ht="12.75">
      <c r="A55" s="118">
        <v>54</v>
      </c>
      <c r="B55" s="119">
        <v>10857380.4</v>
      </c>
      <c r="C55" s="120">
        <v>0</v>
      </c>
      <c r="D55" s="120">
        <v>0</v>
      </c>
      <c r="E55" s="120">
        <v>602366</v>
      </c>
      <c r="F55" s="120">
        <v>0</v>
      </c>
      <c r="G55" s="121">
        <v>10255014.4</v>
      </c>
      <c r="H55" s="120">
        <v>4199397.06</v>
      </c>
      <c r="I55" s="120">
        <v>2795427.68</v>
      </c>
      <c r="J55" s="120">
        <v>0</v>
      </c>
      <c r="K55" s="120">
        <v>0</v>
      </c>
      <c r="L55" s="120">
        <v>57250.1</v>
      </c>
      <c r="M55" s="122">
        <v>2738177.58</v>
      </c>
      <c r="N55" s="121">
        <v>20937457.310000002</v>
      </c>
      <c r="O55" s="123">
        <v>316240.3</v>
      </c>
      <c r="P55" s="123">
        <v>38130046.35</v>
      </c>
      <c r="Q55" s="132">
        <v>4372.17</v>
      </c>
      <c r="S55" s="169">
        <v>4353052.81039134</v>
      </c>
      <c r="T55" s="132">
        <v>4579852.948803594</v>
      </c>
    </row>
    <row r="56" spans="1:20" ht="12.75">
      <c r="A56" s="118">
        <v>55</v>
      </c>
      <c r="B56" s="119">
        <v>8451552.190000001</v>
      </c>
      <c r="C56" s="120">
        <v>0</v>
      </c>
      <c r="D56" s="120">
        <v>0</v>
      </c>
      <c r="E56" s="120">
        <v>300000</v>
      </c>
      <c r="F56" s="120">
        <v>0</v>
      </c>
      <c r="G56" s="121">
        <v>8151552.190000001</v>
      </c>
      <c r="H56" s="120">
        <v>1693890.42</v>
      </c>
      <c r="I56" s="120">
        <v>2575596.8</v>
      </c>
      <c r="J56" s="120">
        <v>0</v>
      </c>
      <c r="K56" s="120">
        <v>0</v>
      </c>
      <c r="L56" s="120">
        <v>0</v>
      </c>
      <c r="M56" s="122">
        <v>2575596.8</v>
      </c>
      <c r="N56" s="121">
        <v>3518571</v>
      </c>
      <c r="O56" s="123">
        <v>1810</v>
      </c>
      <c r="P56" s="123">
        <v>15939610.41</v>
      </c>
      <c r="Q56" s="132">
        <v>1706.96</v>
      </c>
      <c r="S56" s="169">
        <v>1729832.5468905307</v>
      </c>
      <c r="T56" s="132">
        <v>1819959.2414549196</v>
      </c>
    </row>
    <row r="57" spans="1:20" ht="12.75">
      <c r="A57" s="118">
        <v>56</v>
      </c>
      <c r="B57" s="119">
        <v>6862844.290000001</v>
      </c>
      <c r="C57" s="120">
        <v>0</v>
      </c>
      <c r="D57" s="120">
        <v>0</v>
      </c>
      <c r="E57" s="120">
        <v>122242</v>
      </c>
      <c r="F57" s="120">
        <v>0</v>
      </c>
      <c r="G57" s="121">
        <v>6740602.290000001</v>
      </c>
      <c r="H57" s="120">
        <v>1794475.86</v>
      </c>
      <c r="I57" s="120">
        <v>1134091.46</v>
      </c>
      <c r="J57" s="120">
        <v>0</v>
      </c>
      <c r="K57" s="120">
        <v>0</v>
      </c>
      <c r="L57" s="120">
        <v>0</v>
      </c>
      <c r="M57" s="122">
        <v>1134091.46</v>
      </c>
      <c r="N57" s="121">
        <v>6633223.880000001</v>
      </c>
      <c r="O57" s="123">
        <v>0</v>
      </c>
      <c r="P57" s="123">
        <v>16302393.49</v>
      </c>
      <c r="Q57" s="132">
        <v>1851.64</v>
      </c>
      <c r="S57" s="169">
        <v>1847565.81187018</v>
      </c>
      <c r="T57" s="132">
        <v>1943826.5741696006</v>
      </c>
    </row>
    <row r="58" spans="1:20" ht="12.75">
      <c r="A58" s="118">
        <v>57</v>
      </c>
      <c r="B58" s="119">
        <v>4558654.39</v>
      </c>
      <c r="C58" s="120">
        <v>0</v>
      </c>
      <c r="D58" s="120">
        <v>0</v>
      </c>
      <c r="E58" s="120">
        <v>242598</v>
      </c>
      <c r="F58" s="120">
        <v>0</v>
      </c>
      <c r="G58" s="121">
        <v>4316056.39</v>
      </c>
      <c r="H58" s="120">
        <v>1093055.24</v>
      </c>
      <c r="I58" s="120">
        <v>751154.46</v>
      </c>
      <c r="J58" s="120">
        <v>0</v>
      </c>
      <c r="K58" s="120">
        <v>0</v>
      </c>
      <c r="L58" s="120">
        <v>1342.8</v>
      </c>
      <c r="M58" s="122">
        <v>749811.66</v>
      </c>
      <c r="N58" s="121">
        <v>4440952.86</v>
      </c>
      <c r="O58" s="123">
        <v>0</v>
      </c>
      <c r="P58" s="123">
        <v>10599876.15</v>
      </c>
      <c r="Q58" s="132">
        <v>1256.49</v>
      </c>
      <c r="S58" s="169">
        <v>1085762.3325900973</v>
      </c>
      <c r="T58" s="132">
        <v>1142332.068368724</v>
      </c>
    </row>
    <row r="59" spans="1:20" ht="12.75">
      <c r="A59" s="118">
        <v>58</v>
      </c>
      <c r="B59" s="119">
        <v>21301182.060000002</v>
      </c>
      <c r="C59" s="120">
        <v>0</v>
      </c>
      <c r="D59" s="120">
        <v>0</v>
      </c>
      <c r="E59" s="120">
        <v>0</v>
      </c>
      <c r="F59" s="120">
        <v>0</v>
      </c>
      <c r="G59" s="121">
        <v>21301182.060000002</v>
      </c>
      <c r="H59" s="120">
        <v>3921542</v>
      </c>
      <c r="I59" s="120">
        <v>3994620.02</v>
      </c>
      <c r="J59" s="120">
        <v>0</v>
      </c>
      <c r="K59" s="120">
        <v>0</v>
      </c>
      <c r="L59" s="120">
        <v>22950</v>
      </c>
      <c r="M59" s="122">
        <v>3971670.02</v>
      </c>
      <c r="N59" s="121">
        <v>10678177.989999998</v>
      </c>
      <c r="O59" s="123">
        <v>344848</v>
      </c>
      <c r="P59" s="123">
        <v>39872572.07</v>
      </c>
      <c r="Q59" s="132">
        <v>4820.9</v>
      </c>
      <c r="S59" s="169">
        <v>3935984.642947093</v>
      </c>
      <c r="T59" s="132">
        <v>4141054.9466378624</v>
      </c>
    </row>
    <row r="60" spans="1:20" ht="12.75">
      <c r="A60" s="118">
        <v>59</v>
      </c>
      <c r="B60" s="119">
        <v>4030968.99</v>
      </c>
      <c r="C60" s="120">
        <v>0</v>
      </c>
      <c r="D60" s="120">
        <v>0</v>
      </c>
      <c r="E60" s="120">
        <v>249877</v>
      </c>
      <c r="F60" s="120">
        <v>0</v>
      </c>
      <c r="G60" s="121">
        <v>3781091.99</v>
      </c>
      <c r="H60" s="120">
        <v>1213907</v>
      </c>
      <c r="I60" s="120">
        <v>954120.94</v>
      </c>
      <c r="J60" s="120">
        <v>0</v>
      </c>
      <c r="K60" s="120">
        <v>0</v>
      </c>
      <c r="L60" s="120">
        <v>0</v>
      </c>
      <c r="M60" s="122">
        <v>954120.94</v>
      </c>
      <c r="N60" s="121">
        <v>5341738.01</v>
      </c>
      <c r="O60" s="123">
        <v>0</v>
      </c>
      <c r="P60" s="123">
        <v>11290857.94</v>
      </c>
      <c r="Q60" s="132">
        <v>1285.22</v>
      </c>
      <c r="S60" s="169">
        <v>1230428.0438069212</v>
      </c>
      <c r="T60" s="132">
        <v>1294535.0654299005</v>
      </c>
    </row>
    <row r="61" spans="1:20" ht="12.75">
      <c r="A61" s="118">
        <v>60</v>
      </c>
      <c r="B61" s="119">
        <v>34060595.87</v>
      </c>
      <c r="C61" s="120">
        <v>0</v>
      </c>
      <c r="D61" s="120">
        <v>0</v>
      </c>
      <c r="E61" s="120">
        <v>664942.43</v>
      </c>
      <c r="F61" s="120">
        <v>0</v>
      </c>
      <c r="G61" s="121">
        <v>33395653.439999998</v>
      </c>
      <c r="H61" s="120">
        <v>9530448.84</v>
      </c>
      <c r="I61" s="120">
        <v>6453894.119999999</v>
      </c>
      <c r="J61" s="120">
        <v>0</v>
      </c>
      <c r="K61" s="120">
        <v>0</v>
      </c>
      <c r="L61" s="120">
        <v>0</v>
      </c>
      <c r="M61" s="122">
        <v>6453894.119999999</v>
      </c>
      <c r="N61" s="121">
        <v>32337710.699999996</v>
      </c>
      <c r="O61" s="123">
        <v>0</v>
      </c>
      <c r="P61" s="123">
        <v>81717707.1</v>
      </c>
      <c r="Q61" s="132">
        <v>9393.04</v>
      </c>
      <c r="S61" s="169">
        <v>9998093.541703144</v>
      </c>
      <c r="T61" s="132">
        <v>10519008.195829079</v>
      </c>
    </row>
    <row r="62" spans="1:20" ht="12.75">
      <c r="A62" s="118">
        <v>62</v>
      </c>
      <c r="B62" s="119">
        <v>6998044.249999999</v>
      </c>
      <c r="C62" s="120">
        <v>0</v>
      </c>
      <c r="D62" s="120">
        <v>11399</v>
      </c>
      <c r="E62" s="120">
        <v>0</v>
      </c>
      <c r="F62" s="120">
        <v>0</v>
      </c>
      <c r="G62" s="121">
        <v>6986645.249999999</v>
      </c>
      <c r="H62" s="120">
        <v>2033195.92</v>
      </c>
      <c r="I62" s="120">
        <v>1769960.25</v>
      </c>
      <c r="J62" s="120">
        <v>0</v>
      </c>
      <c r="K62" s="120">
        <v>0</v>
      </c>
      <c r="L62" s="120">
        <v>93173.31</v>
      </c>
      <c r="M62" s="122">
        <v>1676786.94</v>
      </c>
      <c r="N62" s="121">
        <v>8894471.8</v>
      </c>
      <c r="O62" s="123">
        <v>157791</v>
      </c>
      <c r="P62" s="123">
        <v>19591099.91</v>
      </c>
      <c r="Q62" s="132">
        <v>1980.48</v>
      </c>
      <c r="S62" s="169">
        <v>2117659.7727058455</v>
      </c>
      <c r="T62" s="132">
        <v>2227992.808044457</v>
      </c>
    </row>
    <row r="63" spans="1:20" ht="12.75">
      <c r="A63" s="118">
        <v>63</v>
      </c>
      <c r="B63" s="119">
        <v>8711027.45</v>
      </c>
      <c r="C63" s="120">
        <v>0</v>
      </c>
      <c r="D63" s="120">
        <v>0</v>
      </c>
      <c r="E63" s="120">
        <v>159320</v>
      </c>
      <c r="F63" s="120">
        <v>0</v>
      </c>
      <c r="G63" s="121">
        <v>8551707.45</v>
      </c>
      <c r="H63" s="120">
        <v>2650230.96</v>
      </c>
      <c r="I63" s="120">
        <v>984522.63</v>
      </c>
      <c r="J63" s="120">
        <v>0</v>
      </c>
      <c r="K63" s="120">
        <v>0</v>
      </c>
      <c r="L63" s="120">
        <v>19150.46</v>
      </c>
      <c r="M63" s="122">
        <v>965372.17</v>
      </c>
      <c r="N63" s="121">
        <v>10234350.24</v>
      </c>
      <c r="O63" s="123">
        <v>0</v>
      </c>
      <c r="P63" s="123">
        <v>22401660.82</v>
      </c>
      <c r="Q63" s="132">
        <v>2587.13</v>
      </c>
      <c r="S63" s="169">
        <v>2573972.3618099755</v>
      </c>
      <c r="T63" s="132">
        <v>2708079.9211150827</v>
      </c>
    </row>
    <row r="64" spans="1:20" ht="12.75">
      <c r="A64" s="118">
        <v>65</v>
      </c>
      <c r="B64" s="119">
        <v>8615455.89</v>
      </c>
      <c r="C64" s="120">
        <v>0</v>
      </c>
      <c r="D64" s="120">
        <v>0</v>
      </c>
      <c r="E64" s="120">
        <v>210819.19</v>
      </c>
      <c r="F64" s="120">
        <v>67925</v>
      </c>
      <c r="G64" s="121">
        <v>8336711.700000001</v>
      </c>
      <c r="H64" s="120">
        <v>1833908.64</v>
      </c>
      <c r="I64" s="120">
        <v>2772389.2</v>
      </c>
      <c r="J64" s="120">
        <v>0</v>
      </c>
      <c r="K64" s="120">
        <v>0</v>
      </c>
      <c r="L64" s="120">
        <v>1665719.02</v>
      </c>
      <c r="M64" s="122">
        <v>1106670.18</v>
      </c>
      <c r="N64" s="121">
        <v>9128247.69</v>
      </c>
      <c r="O64" s="123">
        <v>224017.25</v>
      </c>
      <c r="P64" s="123">
        <v>20405538.21</v>
      </c>
      <c r="Q64" s="132">
        <v>1880.36</v>
      </c>
      <c r="S64" s="169">
        <v>1778310.9501174453</v>
      </c>
      <c r="T64" s="132">
        <v>1870963.4372786118</v>
      </c>
    </row>
    <row r="65" spans="1:20" ht="12.75">
      <c r="A65" s="118">
        <v>66</v>
      </c>
      <c r="B65" s="119">
        <v>3778106.75</v>
      </c>
      <c r="C65" s="120">
        <v>0</v>
      </c>
      <c r="D65" s="120">
        <v>0</v>
      </c>
      <c r="E65" s="120">
        <v>0</v>
      </c>
      <c r="F65" s="120">
        <v>209548.98</v>
      </c>
      <c r="G65" s="121">
        <v>3568557.77</v>
      </c>
      <c r="H65" s="120">
        <v>1358204.28</v>
      </c>
      <c r="I65" s="120">
        <v>1619628.42</v>
      </c>
      <c r="J65" s="120">
        <v>0</v>
      </c>
      <c r="K65" s="120">
        <v>0</v>
      </c>
      <c r="L65" s="120">
        <v>39220.77</v>
      </c>
      <c r="M65" s="122">
        <v>1580407.65</v>
      </c>
      <c r="N65" s="121">
        <v>6649319.999999999</v>
      </c>
      <c r="O65" s="123">
        <v>0</v>
      </c>
      <c r="P65" s="123">
        <v>13156489.7</v>
      </c>
      <c r="Q65" s="132">
        <v>1442.77</v>
      </c>
      <c r="S65" s="169">
        <v>1419724.665931063</v>
      </c>
      <c r="T65" s="132">
        <v>1493694.3062652699</v>
      </c>
    </row>
    <row r="66" spans="1:20" ht="12.75">
      <c r="A66" s="118">
        <v>67</v>
      </c>
      <c r="B66" s="119">
        <v>11686524.11</v>
      </c>
      <c r="C66" s="120">
        <v>1391268.69</v>
      </c>
      <c r="D66" s="120">
        <v>1217494.89</v>
      </c>
      <c r="E66" s="120">
        <v>39433.38</v>
      </c>
      <c r="F66" s="120">
        <v>272977</v>
      </c>
      <c r="G66" s="121">
        <v>11547887.529999997</v>
      </c>
      <c r="H66" s="120">
        <v>2187602.5</v>
      </c>
      <c r="I66" s="120">
        <v>3069174.11</v>
      </c>
      <c r="J66" s="120">
        <v>58617</v>
      </c>
      <c r="K66" s="120">
        <v>54360</v>
      </c>
      <c r="L66" s="120">
        <v>0</v>
      </c>
      <c r="M66" s="122">
        <v>3073431.11</v>
      </c>
      <c r="N66" s="121">
        <v>4731644.1</v>
      </c>
      <c r="O66" s="123">
        <v>0</v>
      </c>
      <c r="P66" s="123">
        <v>21540565.24</v>
      </c>
      <c r="Q66" s="132">
        <v>2274.45</v>
      </c>
      <c r="S66" s="169">
        <v>2189223.129850338</v>
      </c>
      <c r="T66" s="132">
        <v>2303284.7161651454</v>
      </c>
    </row>
    <row r="67" spans="1:20" ht="12.75">
      <c r="A67" s="118">
        <v>68</v>
      </c>
      <c r="B67" s="119">
        <v>16540916.27</v>
      </c>
      <c r="C67" s="120">
        <v>150345</v>
      </c>
      <c r="D67" s="120">
        <v>0</v>
      </c>
      <c r="E67" s="120">
        <v>303016</v>
      </c>
      <c r="F67" s="120">
        <v>0</v>
      </c>
      <c r="G67" s="121">
        <v>16388245.27</v>
      </c>
      <c r="H67" s="120">
        <v>4030033.2</v>
      </c>
      <c r="I67" s="120">
        <v>2669614.59</v>
      </c>
      <c r="J67" s="120">
        <v>0</v>
      </c>
      <c r="K67" s="120">
        <v>0</v>
      </c>
      <c r="L67" s="120">
        <v>106401.08</v>
      </c>
      <c r="M67" s="122">
        <v>2563213.51</v>
      </c>
      <c r="N67" s="121">
        <v>14566360.770000003</v>
      </c>
      <c r="O67" s="123">
        <v>129441.8</v>
      </c>
      <c r="P67" s="123">
        <v>37547852.75</v>
      </c>
      <c r="Q67" s="132">
        <v>4633.16</v>
      </c>
      <c r="S67" s="169">
        <v>4253018.010081834</v>
      </c>
      <c r="T67" s="132">
        <v>4474606.1955166105</v>
      </c>
    </row>
    <row r="68" spans="1:20" ht="12.75">
      <c r="A68" s="118">
        <v>69</v>
      </c>
      <c r="B68" s="119">
        <v>15073294.62</v>
      </c>
      <c r="C68" s="120">
        <v>0</v>
      </c>
      <c r="D68" s="120">
        <v>0</v>
      </c>
      <c r="E68" s="120">
        <v>618410.18</v>
      </c>
      <c r="F68" s="120">
        <v>0</v>
      </c>
      <c r="G68" s="121">
        <v>14454884.44</v>
      </c>
      <c r="H68" s="120">
        <v>2993249.36</v>
      </c>
      <c r="I68" s="120">
        <v>2540418.23</v>
      </c>
      <c r="J68" s="120">
        <v>0</v>
      </c>
      <c r="K68" s="120">
        <v>0</v>
      </c>
      <c r="L68" s="120">
        <v>33740.53</v>
      </c>
      <c r="M68" s="122">
        <v>2506677.7</v>
      </c>
      <c r="N68" s="121">
        <v>9395752.34</v>
      </c>
      <c r="O68" s="123">
        <v>373283.47</v>
      </c>
      <c r="P68" s="123">
        <v>29350563.84</v>
      </c>
      <c r="Q68" s="132">
        <v>3574.69</v>
      </c>
      <c r="S68" s="169">
        <v>3075685.360285343</v>
      </c>
      <c r="T68" s="132">
        <v>3235932.8683698014</v>
      </c>
    </row>
    <row r="69" spans="1:20" ht="12.75">
      <c r="A69" s="118">
        <v>70</v>
      </c>
      <c r="B69" s="119">
        <v>11504184.120000001</v>
      </c>
      <c r="C69" s="120">
        <v>0</v>
      </c>
      <c r="D69" s="120">
        <v>848223.14</v>
      </c>
      <c r="E69" s="120">
        <v>0</v>
      </c>
      <c r="F69" s="120">
        <v>0</v>
      </c>
      <c r="G69" s="121">
        <v>10655960.98</v>
      </c>
      <c r="H69" s="120">
        <v>2287312.8</v>
      </c>
      <c r="I69" s="120">
        <v>2215751.16</v>
      </c>
      <c r="J69" s="120">
        <v>0</v>
      </c>
      <c r="K69" s="120">
        <v>0</v>
      </c>
      <c r="L69" s="120">
        <v>0</v>
      </c>
      <c r="M69" s="122">
        <v>2215751.16</v>
      </c>
      <c r="N69" s="121">
        <v>6310995.920000002</v>
      </c>
      <c r="O69" s="123">
        <v>62283.58</v>
      </c>
      <c r="P69" s="123">
        <v>21470020.860000003</v>
      </c>
      <c r="Q69" s="132">
        <v>2566.66</v>
      </c>
      <c r="S69" s="169">
        <v>2391601.2258611075</v>
      </c>
      <c r="T69" s="132">
        <v>2516206.9939688123</v>
      </c>
    </row>
    <row r="70" spans="1:20" ht="12.75">
      <c r="A70" s="118">
        <v>71</v>
      </c>
      <c r="B70" s="119">
        <v>40427174.03000001</v>
      </c>
      <c r="C70" s="120">
        <v>0</v>
      </c>
      <c r="D70" s="120">
        <v>0</v>
      </c>
      <c r="E70" s="120">
        <v>1209588.95</v>
      </c>
      <c r="F70" s="120">
        <v>0</v>
      </c>
      <c r="G70" s="121">
        <v>39217585.080000006</v>
      </c>
      <c r="H70" s="120">
        <v>8418962.42</v>
      </c>
      <c r="I70" s="120">
        <v>7281556.0200000005</v>
      </c>
      <c r="J70" s="120">
        <v>0</v>
      </c>
      <c r="K70" s="120">
        <v>0</v>
      </c>
      <c r="L70" s="120">
        <v>29495.82</v>
      </c>
      <c r="M70" s="122">
        <v>7252060.2</v>
      </c>
      <c r="N70" s="121">
        <v>15121981.21</v>
      </c>
      <c r="O70" s="123">
        <v>226207.82</v>
      </c>
      <c r="P70" s="123">
        <v>70010588.91000001</v>
      </c>
      <c r="Q70" s="132">
        <v>9066.65</v>
      </c>
      <c r="S70" s="169">
        <v>8610687.81125669</v>
      </c>
      <c r="T70" s="132">
        <v>9059316.686779603</v>
      </c>
    </row>
    <row r="71" spans="1:20" ht="12.75">
      <c r="A71" s="118">
        <v>72</v>
      </c>
      <c r="B71" s="119">
        <v>15337670.3</v>
      </c>
      <c r="C71" s="120">
        <v>0</v>
      </c>
      <c r="D71" s="120">
        <v>0</v>
      </c>
      <c r="E71" s="120">
        <v>499377</v>
      </c>
      <c r="F71" s="120">
        <v>147040</v>
      </c>
      <c r="G71" s="121">
        <v>14691253.3</v>
      </c>
      <c r="H71" s="120">
        <v>3649783.21</v>
      </c>
      <c r="I71" s="120">
        <v>1348325.09</v>
      </c>
      <c r="J71" s="120">
        <v>0</v>
      </c>
      <c r="K71" s="120">
        <v>0</v>
      </c>
      <c r="L71" s="120">
        <v>1417</v>
      </c>
      <c r="M71" s="122">
        <v>1346908.09</v>
      </c>
      <c r="N71" s="121">
        <v>17601414.590000004</v>
      </c>
      <c r="O71" s="123">
        <v>22858.26</v>
      </c>
      <c r="P71" s="123">
        <v>37289359.190000005</v>
      </c>
      <c r="Q71" s="132">
        <v>4277.78</v>
      </c>
      <c r="S71" s="169">
        <v>3829024.356462314</v>
      </c>
      <c r="T71" s="132">
        <v>4028521.8796617794</v>
      </c>
    </row>
    <row r="72" spans="1:20" ht="12.75">
      <c r="A72" s="118">
        <v>73</v>
      </c>
      <c r="B72" s="119">
        <v>11876733.970000003</v>
      </c>
      <c r="C72" s="120">
        <v>0</v>
      </c>
      <c r="D72" s="120">
        <v>0</v>
      </c>
      <c r="E72" s="120">
        <v>0</v>
      </c>
      <c r="F72" s="120">
        <v>0</v>
      </c>
      <c r="G72" s="121">
        <v>11876733.970000003</v>
      </c>
      <c r="H72" s="120">
        <v>2792520</v>
      </c>
      <c r="I72" s="120">
        <v>3199912.97</v>
      </c>
      <c r="J72" s="120">
        <v>0</v>
      </c>
      <c r="K72" s="120">
        <v>0</v>
      </c>
      <c r="L72" s="120">
        <v>0</v>
      </c>
      <c r="M72" s="122">
        <v>3199912.97</v>
      </c>
      <c r="N72" s="121">
        <v>6606606.109999999</v>
      </c>
      <c r="O72" s="123">
        <v>53202.86</v>
      </c>
      <c r="P72" s="123">
        <v>24475773.05</v>
      </c>
      <c r="Q72" s="132">
        <v>2602.53</v>
      </c>
      <c r="S72" s="169">
        <v>2948718.113738663</v>
      </c>
      <c r="T72" s="132">
        <v>3102350.450736322</v>
      </c>
    </row>
    <row r="73" spans="1:20" ht="12.75">
      <c r="A73" s="118">
        <v>74</v>
      </c>
      <c r="B73" s="119">
        <v>25678912.74</v>
      </c>
      <c r="C73" s="120">
        <v>0</v>
      </c>
      <c r="D73" s="120">
        <v>0</v>
      </c>
      <c r="E73" s="120">
        <v>791685.4</v>
      </c>
      <c r="F73" s="120">
        <v>50550</v>
      </c>
      <c r="G73" s="121">
        <v>24836677.34</v>
      </c>
      <c r="H73" s="120">
        <v>5305814.16</v>
      </c>
      <c r="I73" s="120">
        <v>5785531.500000001</v>
      </c>
      <c r="J73" s="120">
        <v>0</v>
      </c>
      <c r="K73" s="120">
        <v>0</v>
      </c>
      <c r="L73" s="120">
        <v>0</v>
      </c>
      <c r="M73" s="122">
        <v>5785531.500000001</v>
      </c>
      <c r="N73" s="121">
        <v>12470246.830000006</v>
      </c>
      <c r="O73" s="123">
        <v>511514.69</v>
      </c>
      <c r="P73" s="123">
        <v>48398269.830000006</v>
      </c>
      <c r="Q73" s="132">
        <v>5937.82</v>
      </c>
      <c r="S73" s="169">
        <v>5555778.909497167</v>
      </c>
      <c r="T73" s="132">
        <v>5845242.759477099</v>
      </c>
    </row>
    <row r="74" spans="1:20" ht="12.75">
      <c r="A74" s="118">
        <v>75</v>
      </c>
      <c r="B74" s="119">
        <v>247874498.9</v>
      </c>
      <c r="C74" s="120">
        <v>0</v>
      </c>
      <c r="D74" s="120">
        <v>0</v>
      </c>
      <c r="E74" s="120">
        <v>0</v>
      </c>
      <c r="F74" s="120">
        <v>0</v>
      </c>
      <c r="G74" s="121">
        <v>247874498.9</v>
      </c>
      <c r="H74" s="120">
        <v>58257111.77</v>
      </c>
      <c r="I74" s="120">
        <v>29564548.219999995</v>
      </c>
      <c r="J74" s="120">
        <v>0</v>
      </c>
      <c r="K74" s="120">
        <v>0</v>
      </c>
      <c r="L74" s="120">
        <v>0</v>
      </c>
      <c r="M74" s="122">
        <v>29564548.219999995</v>
      </c>
      <c r="N74" s="121">
        <v>298001891.85</v>
      </c>
      <c r="O74" s="123">
        <v>41593.97</v>
      </c>
      <c r="P74" s="123">
        <v>633698050.74</v>
      </c>
      <c r="Q74" s="132">
        <v>67527.99</v>
      </c>
      <c r="S74" s="169">
        <v>62601008.5352248</v>
      </c>
      <c r="T74" s="132">
        <v>65862608.616584554</v>
      </c>
    </row>
    <row r="75" spans="1:20" ht="12.75">
      <c r="A75" s="118">
        <v>77</v>
      </c>
      <c r="B75" s="119">
        <v>20035512.599999998</v>
      </c>
      <c r="C75" s="120">
        <v>0</v>
      </c>
      <c r="D75" s="120">
        <v>0</v>
      </c>
      <c r="E75" s="120">
        <v>555186.2</v>
      </c>
      <c r="F75" s="120">
        <v>319252</v>
      </c>
      <c r="G75" s="121">
        <v>19161074.4</v>
      </c>
      <c r="H75" s="120">
        <v>4499698.49</v>
      </c>
      <c r="I75" s="120">
        <v>3933388.67</v>
      </c>
      <c r="J75" s="120">
        <v>0</v>
      </c>
      <c r="K75" s="120">
        <v>0</v>
      </c>
      <c r="L75" s="120">
        <v>0</v>
      </c>
      <c r="M75" s="122">
        <v>3933388.67</v>
      </c>
      <c r="N75" s="121">
        <v>12277234.320000004</v>
      </c>
      <c r="O75" s="123">
        <v>96920</v>
      </c>
      <c r="P75" s="123">
        <v>39871395.88</v>
      </c>
      <c r="Q75" s="132">
        <v>4861.96</v>
      </c>
      <c r="S75" s="169">
        <v>4562356.392577384</v>
      </c>
      <c r="T75" s="132">
        <v>4800061.540296361</v>
      </c>
    </row>
    <row r="76" spans="1:20" ht="12.75">
      <c r="A76" s="118">
        <v>78</v>
      </c>
      <c r="B76" s="119">
        <v>2117124.18</v>
      </c>
      <c r="C76" s="120">
        <v>0</v>
      </c>
      <c r="D76" s="120">
        <v>0</v>
      </c>
      <c r="E76" s="120">
        <v>108413.35</v>
      </c>
      <c r="F76" s="120">
        <v>0</v>
      </c>
      <c r="G76" s="121">
        <v>2008710.83</v>
      </c>
      <c r="H76" s="120">
        <v>1084545.8</v>
      </c>
      <c r="I76" s="120">
        <v>637742.17</v>
      </c>
      <c r="J76" s="120">
        <v>0</v>
      </c>
      <c r="K76" s="120">
        <v>0</v>
      </c>
      <c r="L76" s="120">
        <v>9766.83</v>
      </c>
      <c r="M76" s="122">
        <v>627975.34</v>
      </c>
      <c r="N76" s="121">
        <v>6808285.87</v>
      </c>
      <c r="O76" s="123">
        <v>0</v>
      </c>
      <c r="P76" s="123">
        <v>10529517.84</v>
      </c>
      <c r="Q76" s="132">
        <v>1008.83</v>
      </c>
      <c r="S76" s="169">
        <v>1098843.8064767253</v>
      </c>
      <c r="T76" s="132">
        <v>1156095.1053370219</v>
      </c>
    </row>
    <row r="77" spans="1:20" ht="12.75">
      <c r="A77" s="118">
        <v>79</v>
      </c>
      <c r="B77" s="119">
        <v>5416999.41</v>
      </c>
      <c r="C77" s="120">
        <v>0</v>
      </c>
      <c r="D77" s="120">
        <v>0</v>
      </c>
      <c r="E77" s="120">
        <v>287791</v>
      </c>
      <c r="F77" s="120">
        <v>0</v>
      </c>
      <c r="G77" s="121">
        <v>5129208.41</v>
      </c>
      <c r="H77" s="120">
        <v>998437.08</v>
      </c>
      <c r="I77" s="120">
        <v>821192.91</v>
      </c>
      <c r="J77" s="120">
        <v>32872.85</v>
      </c>
      <c r="K77" s="120">
        <v>32999.23</v>
      </c>
      <c r="L77" s="120">
        <v>3037.95</v>
      </c>
      <c r="M77" s="122">
        <v>818028.58</v>
      </c>
      <c r="N77" s="121">
        <v>3693085.53</v>
      </c>
      <c r="O77" s="123">
        <v>4052.03</v>
      </c>
      <c r="P77" s="123">
        <v>10638759.600000001</v>
      </c>
      <c r="Q77" s="132">
        <v>1214.53</v>
      </c>
      <c r="S77" s="169">
        <v>1028049.9477961519</v>
      </c>
      <c r="T77" s="132">
        <v>1081612.7876262334</v>
      </c>
    </row>
    <row r="78" spans="1:20" ht="12.75">
      <c r="A78" s="118">
        <v>80</v>
      </c>
      <c r="B78" s="119">
        <v>51038070.82</v>
      </c>
      <c r="C78" s="120">
        <v>25311.99</v>
      </c>
      <c r="D78" s="120">
        <v>30744.85</v>
      </c>
      <c r="E78" s="120">
        <v>1094942.64</v>
      </c>
      <c r="F78" s="120">
        <v>77835</v>
      </c>
      <c r="G78" s="121">
        <v>49859860.32</v>
      </c>
      <c r="H78" s="120">
        <v>13631056.84</v>
      </c>
      <c r="I78" s="120">
        <v>6092589.970000001</v>
      </c>
      <c r="J78" s="120">
        <v>87792.42</v>
      </c>
      <c r="K78" s="120">
        <v>96711.93</v>
      </c>
      <c r="L78" s="120">
        <v>128581.15</v>
      </c>
      <c r="M78" s="122">
        <v>5955089.3100000005</v>
      </c>
      <c r="N78" s="121">
        <v>54027087.28</v>
      </c>
      <c r="O78" s="123">
        <v>141579.81</v>
      </c>
      <c r="P78" s="123">
        <v>123473093.75</v>
      </c>
      <c r="Q78" s="132">
        <v>14799.91</v>
      </c>
      <c r="S78" s="169">
        <v>14288047.478053104</v>
      </c>
      <c r="T78" s="132">
        <v>15032474.731020885</v>
      </c>
    </row>
    <row r="79" spans="1:20" ht="12.75">
      <c r="A79" s="118">
        <v>81</v>
      </c>
      <c r="B79" s="119">
        <v>9126099.64</v>
      </c>
      <c r="C79" s="120">
        <v>0</v>
      </c>
      <c r="D79" s="120">
        <v>0</v>
      </c>
      <c r="E79" s="120">
        <v>543061.75</v>
      </c>
      <c r="F79" s="120">
        <v>0</v>
      </c>
      <c r="G79" s="121">
        <v>8583037.89</v>
      </c>
      <c r="H79" s="120">
        <v>2594243.92</v>
      </c>
      <c r="I79" s="120">
        <v>2558464.53</v>
      </c>
      <c r="J79" s="120">
        <v>0</v>
      </c>
      <c r="K79" s="120">
        <v>0</v>
      </c>
      <c r="L79" s="120">
        <v>146338.96</v>
      </c>
      <c r="M79" s="122">
        <v>2412125.57</v>
      </c>
      <c r="N79" s="121">
        <v>11679768.58</v>
      </c>
      <c r="O79" s="123">
        <v>1041250</v>
      </c>
      <c r="P79" s="123">
        <v>25269175.96</v>
      </c>
      <c r="Q79" s="132">
        <v>2747.76</v>
      </c>
      <c r="S79" s="169">
        <v>2697861.614500979</v>
      </c>
      <c r="T79" s="132">
        <v>2838423.977108963</v>
      </c>
    </row>
    <row r="80" spans="1:20" ht="12.75">
      <c r="A80" s="118">
        <v>82</v>
      </c>
      <c r="B80" s="119">
        <v>40995925.279999994</v>
      </c>
      <c r="C80" s="120">
        <v>0</v>
      </c>
      <c r="D80" s="120">
        <v>0</v>
      </c>
      <c r="E80" s="120">
        <v>1116489.5</v>
      </c>
      <c r="F80" s="120">
        <v>0</v>
      </c>
      <c r="G80" s="121">
        <v>39879435.779999994</v>
      </c>
      <c r="H80" s="120">
        <v>11134123.100000001</v>
      </c>
      <c r="I80" s="120">
        <v>7004107.299999999</v>
      </c>
      <c r="J80" s="120">
        <v>0</v>
      </c>
      <c r="K80" s="120">
        <v>0</v>
      </c>
      <c r="L80" s="120">
        <v>28395.53</v>
      </c>
      <c r="M80" s="122">
        <v>6975711.769999999</v>
      </c>
      <c r="N80" s="121">
        <v>38897255.2</v>
      </c>
      <c r="O80" s="123">
        <v>0</v>
      </c>
      <c r="P80" s="123">
        <v>96886525.85</v>
      </c>
      <c r="Q80" s="132">
        <v>11243.04</v>
      </c>
      <c r="S80" s="169">
        <v>11507849.527912762</v>
      </c>
      <c r="T80" s="132">
        <v>12107424.580052635</v>
      </c>
    </row>
    <row r="81" spans="1:20" ht="12.75">
      <c r="A81" s="118">
        <v>83</v>
      </c>
      <c r="B81" s="119">
        <v>20766900.86</v>
      </c>
      <c r="C81" s="120">
        <v>87075.84</v>
      </c>
      <c r="D81" s="120">
        <v>72290.05</v>
      </c>
      <c r="E81" s="120">
        <v>902369</v>
      </c>
      <c r="F81" s="120">
        <v>567128</v>
      </c>
      <c r="G81" s="121">
        <v>19312189.65</v>
      </c>
      <c r="H81" s="120">
        <v>3838109.52</v>
      </c>
      <c r="I81" s="120">
        <v>5309037.47</v>
      </c>
      <c r="J81" s="120">
        <v>0</v>
      </c>
      <c r="K81" s="120">
        <v>0</v>
      </c>
      <c r="L81" s="120">
        <v>0</v>
      </c>
      <c r="M81" s="122">
        <v>5309037.47</v>
      </c>
      <c r="N81" s="121">
        <v>7003483.440000001</v>
      </c>
      <c r="O81" s="123">
        <v>22080.64</v>
      </c>
      <c r="P81" s="123">
        <v>35462820.08</v>
      </c>
      <c r="Q81" s="132">
        <v>4073.04</v>
      </c>
      <c r="S81" s="169">
        <v>3884428.2458645017</v>
      </c>
      <c r="T81" s="132">
        <v>4086812.3891745703</v>
      </c>
    </row>
    <row r="82" spans="1:20" ht="12.75">
      <c r="A82" s="118">
        <v>84</v>
      </c>
      <c r="B82" s="119">
        <v>19188053.14</v>
      </c>
      <c r="C82" s="120">
        <v>26744.52</v>
      </c>
      <c r="D82" s="120">
        <v>0</v>
      </c>
      <c r="E82" s="120">
        <v>77889.27</v>
      </c>
      <c r="F82" s="120">
        <v>0</v>
      </c>
      <c r="G82" s="121">
        <v>19136908.39</v>
      </c>
      <c r="H82" s="120">
        <v>3191919.24</v>
      </c>
      <c r="I82" s="120">
        <v>3297053.17</v>
      </c>
      <c r="J82" s="120">
        <v>0</v>
      </c>
      <c r="K82" s="120">
        <v>0</v>
      </c>
      <c r="L82" s="120">
        <v>0</v>
      </c>
      <c r="M82" s="122">
        <v>3297053.17</v>
      </c>
      <c r="N82" s="121">
        <v>5916751.619999997</v>
      </c>
      <c r="O82" s="123">
        <v>8257.49</v>
      </c>
      <c r="P82" s="123">
        <v>31542632.42</v>
      </c>
      <c r="Q82" s="132">
        <v>3747.49</v>
      </c>
      <c r="S82" s="169">
        <v>3285758.4409353053</v>
      </c>
      <c r="T82" s="132">
        <v>3456951.050272467</v>
      </c>
    </row>
    <row r="83" spans="1:20" ht="12.75">
      <c r="A83" s="118">
        <v>85</v>
      </c>
      <c r="B83" s="119">
        <v>22445514.32</v>
      </c>
      <c r="C83" s="120">
        <v>0</v>
      </c>
      <c r="D83" s="120">
        <v>0</v>
      </c>
      <c r="E83" s="120">
        <v>605729.01</v>
      </c>
      <c r="F83" s="120">
        <v>0</v>
      </c>
      <c r="G83" s="121">
        <v>21839785.31</v>
      </c>
      <c r="H83" s="120">
        <v>5254272.24</v>
      </c>
      <c r="I83" s="120">
        <v>2983882.75</v>
      </c>
      <c r="J83" s="120">
        <v>0</v>
      </c>
      <c r="K83" s="120">
        <v>0</v>
      </c>
      <c r="L83" s="120">
        <v>106893.36</v>
      </c>
      <c r="M83" s="122">
        <v>2876989.39</v>
      </c>
      <c r="N83" s="121">
        <v>23618185.229999997</v>
      </c>
      <c r="O83" s="123">
        <v>684346.31</v>
      </c>
      <c r="P83" s="123">
        <v>53589232.169999994</v>
      </c>
      <c r="Q83" s="132">
        <v>6036.42</v>
      </c>
      <c r="S83" s="169">
        <v>5468825.583074289</v>
      </c>
      <c r="T83" s="132">
        <v>5753759.043158413</v>
      </c>
    </row>
    <row r="84" spans="1:20" ht="12.75">
      <c r="A84" s="118">
        <v>86</v>
      </c>
      <c r="B84" s="119">
        <v>24499035.610000003</v>
      </c>
      <c r="C84" s="120">
        <v>0</v>
      </c>
      <c r="D84" s="120">
        <v>0</v>
      </c>
      <c r="E84" s="120">
        <v>790099.23</v>
      </c>
      <c r="F84" s="120">
        <v>0</v>
      </c>
      <c r="G84" s="121">
        <v>23708936.380000003</v>
      </c>
      <c r="H84" s="120">
        <v>4287205.56</v>
      </c>
      <c r="I84" s="120">
        <v>4728801.76</v>
      </c>
      <c r="J84" s="120">
        <v>0</v>
      </c>
      <c r="K84" s="120">
        <v>0</v>
      </c>
      <c r="L84" s="120">
        <v>69482.87</v>
      </c>
      <c r="M84" s="122">
        <v>4659318.89</v>
      </c>
      <c r="N84" s="121">
        <v>7987676.899999995</v>
      </c>
      <c r="O84" s="123">
        <v>0</v>
      </c>
      <c r="P84" s="123">
        <v>40643137.73</v>
      </c>
      <c r="Q84" s="132">
        <v>4983.3</v>
      </c>
      <c r="S84" s="169">
        <v>4136823.742030024</v>
      </c>
      <c r="T84" s="132">
        <v>4352358.043621729</v>
      </c>
    </row>
    <row r="85" spans="1:20" ht="12.75">
      <c r="A85" s="118">
        <v>87</v>
      </c>
      <c r="B85" s="119">
        <v>13043871.559999999</v>
      </c>
      <c r="C85" s="120">
        <v>56182.56</v>
      </c>
      <c r="D85" s="120">
        <v>0</v>
      </c>
      <c r="E85" s="120">
        <v>1031102.7</v>
      </c>
      <c r="F85" s="120">
        <v>0</v>
      </c>
      <c r="G85" s="121">
        <v>12068951.42</v>
      </c>
      <c r="H85" s="120">
        <v>3015841.92</v>
      </c>
      <c r="I85" s="120">
        <v>2365008.76</v>
      </c>
      <c r="J85" s="120">
        <v>0</v>
      </c>
      <c r="K85" s="120">
        <v>0</v>
      </c>
      <c r="L85" s="120">
        <v>28770.08</v>
      </c>
      <c r="M85" s="122">
        <v>2336238.68</v>
      </c>
      <c r="N85" s="121">
        <v>7923291.920000002</v>
      </c>
      <c r="O85" s="123">
        <v>6394</v>
      </c>
      <c r="P85" s="123">
        <v>25344323.94</v>
      </c>
      <c r="Q85" s="132">
        <v>2818.94</v>
      </c>
      <c r="S85" s="169">
        <v>3155713.2005329477</v>
      </c>
      <c r="T85" s="132">
        <v>3320130.2709993883</v>
      </c>
    </row>
    <row r="86" spans="1:20" ht="12.75">
      <c r="A86" s="118">
        <v>88</v>
      </c>
      <c r="B86" s="119">
        <v>82626821.69</v>
      </c>
      <c r="C86" s="120">
        <v>103342.27</v>
      </c>
      <c r="D86" s="120">
        <v>70619.02</v>
      </c>
      <c r="E86" s="120">
        <v>3423435.15</v>
      </c>
      <c r="F86" s="120">
        <v>1251268.08</v>
      </c>
      <c r="G86" s="121">
        <v>77984841.71</v>
      </c>
      <c r="H86" s="120">
        <v>20433041.419999998</v>
      </c>
      <c r="I86" s="120">
        <v>9537796.229999997</v>
      </c>
      <c r="J86" s="120">
        <v>0</v>
      </c>
      <c r="K86" s="120">
        <v>0</v>
      </c>
      <c r="L86" s="120">
        <v>173316.44</v>
      </c>
      <c r="M86" s="122">
        <v>9364479.789999997</v>
      </c>
      <c r="N86" s="121">
        <v>86661173.04000002</v>
      </c>
      <c r="O86" s="123">
        <v>354404.16</v>
      </c>
      <c r="P86" s="123">
        <v>194443535.96</v>
      </c>
      <c r="Q86" s="132">
        <v>23478.94</v>
      </c>
      <c r="S86" s="169">
        <v>21837596.907565113</v>
      </c>
      <c r="T86" s="132">
        <v>22975366.24254856</v>
      </c>
    </row>
    <row r="87" spans="1:20" ht="12.75">
      <c r="A87" s="118">
        <v>89</v>
      </c>
      <c r="B87" s="119">
        <v>89828082.58000001</v>
      </c>
      <c r="C87" s="120">
        <v>0</v>
      </c>
      <c r="D87" s="120">
        <v>0</v>
      </c>
      <c r="E87" s="120">
        <v>807868.8</v>
      </c>
      <c r="F87" s="120">
        <v>0</v>
      </c>
      <c r="G87" s="121">
        <v>89020213.78000002</v>
      </c>
      <c r="H87" s="120">
        <v>22686849.419999998</v>
      </c>
      <c r="I87" s="120">
        <v>9923946.21</v>
      </c>
      <c r="J87" s="120">
        <v>0</v>
      </c>
      <c r="K87" s="120">
        <v>0</v>
      </c>
      <c r="L87" s="120">
        <v>19841</v>
      </c>
      <c r="M87" s="122">
        <v>9904105.21</v>
      </c>
      <c r="N87" s="121">
        <v>98461667.72999999</v>
      </c>
      <c r="O87" s="123">
        <v>437017.88</v>
      </c>
      <c r="P87" s="123">
        <v>220072836.14000002</v>
      </c>
      <c r="Q87" s="132">
        <v>25903</v>
      </c>
      <c r="S87" s="169">
        <v>24314612.462921258</v>
      </c>
      <c r="T87" s="132">
        <v>25581437.772016257</v>
      </c>
    </row>
    <row r="88" spans="1:20" ht="12.75">
      <c r="A88" s="118">
        <v>90</v>
      </c>
      <c r="B88" s="119">
        <v>1593400.18</v>
      </c>
      <c r="C88" s="120">
        <v>0</v>
      </c>
      <c r="D88" s="120">
        <v>0</v>
      </c>
      <c r="E88" s="120">
        <v>0</v>
      </c>
      <c r="F88" s="120">
        <v>0</v>
      </c>
      <c r="G88" s="121">
        <v>1593400.18</v>
      </c>
      <c r="H88" s="120">
        <v>937508.32</v>
      </c>
      <c r="I88" s="120">
        <v>936872.5</v>
      </c>
      <c r="J88" s="120">
        <v>0</v>
      </c>
      <c r="K88" s="120">
        <v>0</v>
      </c>
      <c r="L88" s="120">
        <v>0</v>
      </c>
      <c r="M88" s="122">
        <v>936872.5</v>
      </c>
      <c r="N88" s="121">
        <v>9936865.73</v>
      </c>
      <c r="O88" s="123">
        <v>0</v>
      </c>
      <c r="P88" s="123">
        <v>13404646.73</v>
      </c>
      <c r="Q88" s="132">
        <v>1024.42</v>
      </c>
      <c r="S88" s="169">
        <v>1016507.4708373627</v>
      </c>
      <c r="T88" s="132">
        <v>1069468.9314777353</v>
      </c>
    </row>
    <row r="89" spans="1:20" ht="12.75">
      <c r="A89" s="118">
        <v>91</v>
      </c>
      <c r="B89" s="119">
        <v>6839551.94</v>
      </c>
      <c r="C89" s="120">
        <v>0</v>
      </c>
      <c r="D89" s="120">
        <v>0</v>
      </c>
      <c r="E89" s="120">
        <v>0</v>
      </c>
      <c r="F89" s="120">
        <v>0</v>
      </c>
      <c r="G89" s="121">
        <v>6839551.94</v>
      </c>
      <c r="H89" s="120">
        <v>1195529.38</v>
      </c>
      <c r="I89" s="120">
        <v>1840935.9</v>
      </c>
      <c r="J89" s="120">
        <v>0</v>
      </c>
      <c r="K89" s="120">
        <v>0</v>
      </c>
      <c r="L89" s="120">
        <v>0</v>
      </c>
      <c r="M89" s="122">
        <v>1840935.9</v>
      </c>
      <c r="N89" s="121">
        <v>7613226.970000001</v>
      </c>
      <c r="O89" s="123">
        <v>6528</v>
      </c>
      <c r="P89" s="123">
        <v>17489244.19</v>
      </c>
      <c r="Q89" s="132">
        <v>1399.63</v>
      </c>
      <c r="S89" s="169">
        <v>1298913.4070957366</v>
      </c>
      <c r="T89" s="132">
        <v>1366588.6119109895</v>
      </c>
    </row>
    <row r="90" spans="1:20" ht="12.75">
      <c r="A90" s="118">
        <v>92</v>
      </c>
      <c r="B90" s="119">
        <v>30532422.66</v>
      </c>
      <c r="C90" s="120">
        <v>0</v>
      </c>
      <c r="D90" s="120">
        <v>0</v>
      </c>
      <c r="E90" s="120">
        <v>0</v>
      </c>
      <c r="F90" s="120">
        <v>0</v>
      </c>
      <c r="G90" s="121">
        <v>30532422.66</v>
      </c>
      <c r="H90" s="120">
        <v>6257943.68</v>
      </c>
      <c r="I90" s="120">
        <v>6231696.910000001</v>
      </c>
      <c r="J90" s="120">
        <v>0</v>
      </c>
      <c r="K90" s="120">
        <v>0</v>
      </c>
      <c r="L90" s="120">
        <v>0</v>
      </c>
      <c r="M90" s="122">
        <v>6231696.910000001</v>
      </c>
      <c r="N90" s="121">
        <v>10732088.899999999</v>
      </c>
      <c r="O90" s="123">
        <v>257294.37</v>
      </c>
      <c r="P90" s="123">
        <v>53754152.150000006</v>
      </c>
      <c r="Q90" s="132">
        <v>6805.21</v>
      </c>
      <c r="S90" s="169">
        <v>6479946.564664217</v>
      </c>
      <c r="T90" s="132">
        <v>6817560.841766849</v>
      </c>
    </row>
    <row r="91" spans="1:20" ht="12.75">
      <c r="A91" s="118">
        <v>93</v>
      </c>
      <c r="B91" s="119">
        <v>18287939.97</v>
      </c>
      <c r="C91" s="120">
        <v>0</v>
      </c>
      <c r="D91" s="120">
        <v>0</v>
      </c>
      <c r="E91" s="120">
        <v>167875</v>
      </c>
      <c r="F91" s="120">
        <v>0</v>
      </c>
      <c r="G91" s="121">
        <v>18120064.97</v>
      </c>
      <c r="H91" s="120">
        <v>4911394.46</v>
      </c>
      <c r="I91" s="120">
        <v>2618607.53</v>
      </c>
      <c r="J91" s="120">
        <v>0</v>
      </c>
      <c r="K91" s="120">
        <v>0</v>
      </c>
      <c r="L91" s="120">
        <v>0</v>
      </c>
      <c r="M91" s="122">
        <v>2618607.53</v>
      </c>
      <c r="N91" s="121">
        <v>15085661.490000002</v>
      </c>
      <c r="O91" s="123">
        <v>0</v>
      </c>
      <c r="P91" s="123">
        <v>40735728.45</v>
      </c>
      <c r="Q91" s="132">
        <v>5287.07</v>
      </c>
      <c r="S91" s="169">
        <v>5184111.151424158</v>
      </c>
      <c r="T91" s="132">
        <v>5454210.59149546</v>
      </c>
    </row>
    <row r="92" spans="1:20" ht="12.75">
      <c r="A92" s="118">
        <v>94</v>
      </c>
      <c r="B92" s="119">
        <v>28297785.56</v>
      </c>
      <c r="C92" s="120">
        <v>16741</v>
      </c>
      <c r="D92" s="120">
        <v>0</v>
      </c>
      <c r="E92" s="120">
        <v>0</v>
      </c>
      <c r="F92" s="120">
        <v>928458.88</v>
      </c>
      <c r="G92" s="121">
        <v>27386067.68</v>
      </c>
      <c r="H92" s="120">
        <v>6068713.220000001</v>
      </c>
      <c r="I92" s="120">
        <v>6086557.32</v>
      </c>
      <c r="J92" s="120">
        <v>0</v>
      </c>
      <c r="K92" s="120">
        <v>0</v>
      </c>
      <c r="L92" s="120">
        <v>29485.23</v>
      </c>
      <c r="M92" s="122">
        <v>6057072.09</v>
      </c>
      <c r="N92" s="121">
        <v>20975133.180000007</v>
      </c>
      <c r="O92" s="123">
        <v>59190.32</v>
      </c>
      <c r="P92" s="123">
        <v>60486986.17</v>
      </c>
      <c r="Q92" s="132">
        <v>7235.49</v>
      </c>
      <c r="S92" s="169">
        <v>6596140.832716027</v>
      </c>
      <c r="T92" s="132">
        <v>6939808.993661731</v>
      </c>
    </row>
    <row r="93" spans="1:20" ht="12.75">
      <c r="A93" s="118">
        <v>95</v>
      </c>
      <c r="B93" s="119">
        <v>7235307.06</v>
      </c>
      <c r="C93" s="120">
        <v>12459.19</v>
      </c>
      <c r="D93" s="120">
        <v>9307.09</v>
      </c>
      <c r="E93" s="120">
        <v>287994</v>
      </c>
      <c r="F93" s="120">
        <v>102436</v>
      </c>
      <c r="G93" s="121">
        <v>6848029.16</v>
      </c>
      <c r="H93" s="120">
        <v>1740648.78</v>
      </c>
      <c r="I93" s="120">
        <v>2026909.29</v>
      </c>
      <c r="J93" s="120">
        <v>0</v>
      </c>
      <c r="K93" s="120">
        <v>0</v>
      </c>
      <c r="L93" s="120">
        <v>64500.67</v>
      </c>
      <c r="M93" s="122">
        <v>1962408.62</v>
      </c>
      <c r="N93" s="121">
        <v>4960130.24</v>
      </c>
      <c r="O93" s="123">
        <v>0</v>
      </c>
      <c r="P93" s="123">
        <v>15511216.8</v>
      </c>
      <c r="Q93" s="132">
        <v>1811.22</v>
      </c>
      <c r="S93" s="169">
        <v>1687510.1313749708</v>
      </c>
      <c r="T93" s="132">
        <v>1775431.7689104266</v>
      </c>
    </row>
    <row r="94" spans="1:20" ht="12.75">
      <c r="A94" s="118">
        <v>96</v>
      </c>
      <c r="B94" s="119">
        <v>32381910.22</v>
      </c>
      <c r="C94" s="120">
        <v>0</v>
      </c>
      <c r="D94" s="120">
        <v>603811.39</v>
      </c>
      <c r="E94" s="120">
        <v>913732.24</v>
      </c>
      <c r="F94" s="120">
        <v>0</v>
      </c>
      <c r="G94" s="121">
        <v>30864366.59</v>
      </c>
      <c r="H94" s="120">
        <v>5860075.63</v>
      </c>
      <c r="I94" s="120">
        <v>7572500.979999999</v>
      </c>
      <c r="J94" s="120">
        <v>0</v>
      </c>
      <c r="K94" s="120">
        <v>0</v>
      </c>
      <c r="L94" s="120">
        <v>164828.85</v>
      </c>
      <c r="M94" s="122">
        <v>7407672.129999999</v>
      </c>
      <c r="N94" s="121">
        <v>12757518.510000005</v>
      </c>
      <c r="O94" s="123">
        <v>251925.81</v>
      </c>
      <c r="P94" s="123">
        <v>56889632.86</v>
      </c>
      <c r="Q94" s="132">
        <v>6623.13</v>
      </c>
      <c r="S94" s="169">
        <v>5986698.049291962</v>
      </c>
      <c r="T94" s="132">
        <v>6298613.389021031</v>
      </c>
    </row>
    <row r="95" spans="1:20" ht="12.75">
      <c r="A95" s="118">
        <v>97</v>
      </c>
      <c r="B95" s="119">
        <v>17386596.37</v>
      </c>
      <c r="C95" s="120">
        <v>0</v>
      </c>
      <c r="D95" s="120">
        <v>0</v>
      </c>
      <c r="E95" s="120">
        <v>161025</v>
      </c>
      <c r="F95" s="120">
        <v>81938</v>
      </c>
      <c r="G95" s="121">
        <v>17143633.37</v>
      </c>
      <c r="H95" s="120">
        <v>3818019.76</v>
      </c>
      <c r="I95" s="120">
        <v>4091590.43</v>
      </c>
      <c r="J95" s="120">
        <v>0</v>
      </c>
      <c r="K95" s="120">
        <v>0</v>
      </c>
      <c r="L95" s="120">
        <v>0</v>
      </c>
      <c r="M95" s="122">
        <v>4091590.43</v>
      </c>
      <c r="N95" s="121">
        <v>10263363.939999998</v>
      </c>
      <c r="O95" s="123">
        <v>51547.39</v>
      </c>
      <c r="P95" s="123">
        <v>35316607.5</v>
      </c>
      <c r="Q95" s="132">
        <v>4198.96</v>
      </c>
      <c r="S95" s="169">
        <v>3899818.215142887</v>
      </c>
      <c r="T95" s="132">
        <v>4103004.197372568</v>
      </c>
    </row>
    <row r="96" spans="1:20" ht="12.75">
      <c r="A96" s="118">
        <v>98</v>
      </c>
      <c r="B96" s="119">
        <v>43454186.57000001</v>
      </c>
      <c r="C96" s="120">
        <v>0</v>
      </c>
      <c r="D96" s="120">
        <v>0</v>
      </c>
      <c r="E96" s="120">
        <v>1272416</v>
      </c>
      <c r="F96" s="120">
        <v>0</v>
      </c>
      <c r="G96" s="121">
        <v>42181770.57000001</v>
      </c>
      <c r="H96" s="120">
        <v>10333639.64</v>
      </c>
      <c r="I96" s="120">
        <v>14158863.830000002</v>
      </c>
      <c r="J96" s="120">
        <v>0</v>
      </c>
      <c r="K96" s="120">
        <v>0</v>
      </c>
      <c r="L96" s="120">
        <v>0</v>
      </c>
      <c r="M96" s="122">
        <v>14158863.830000002</v>
      </c>
      <c r="N96" s="121">
        <v>41059804.06</v>
      </c>
      <c r="O96" s="123">
        <v>157274.44</v>
      </c>
      <c r="P96" s="123">
        <v>107734078.10000001</v>
      </c>
      <c r="Q96" s="132">
        <v>12635.1</v>
      </c>
      <c r="S96" s="169">
        <v>10895328.750633018</v>
      </c>
      <c r="T96" s="132">
        <v>11462990.613772333</v>
      </c>
    </row>
    <row r="97" spans="1:20" ht="12.75">
      <c r="A97" s="118">
        <v>101</v>
      </c>
      <c r="B97" s="119">
        <v>14138053.48</v>
      </c>
      <c r="C97" s="120">
        <v>0</v>
      </c>
      <c r="D97" s="120">
        <v>0</v>
      </c>
      <c r="E97" s="120">
        <v>0</v>
      </c>
      <c r="F97" s="120">
        <v>0</v>
      </c>
      <c r="G97" s="121">
        <v>14138053.48</v>
      </c>
      <c r="H97" s="120">
        <v>10372498.260000002</v>
      </c>
      <c r="I97" s="120">
        <v>11511301.840000002</v>
      </c>
      <c r="J97" s="120">
        <v>0</v>
      </c>
      <c r="K97" s="120">
        <v>0</v>
      </c>
      <c r="L97" s="120">
        <v>302123.24</v>
      </c>
      <c r="M97" s="122">
        <v>11209178.600000001</v>
      </c>
      <c r="N97" s="121">
        <v>144594429.95</v>
      </c>
      <c r="O97" s="123">
        <v>0</v>
      </c>
      <c r="P97" s="123">
        <v>180314160.29</v>
      </c>
      <c r="Q97" s="132">
        <v>10247.13</v>
      </c>
      <c r="S97" s="169">
        <v>10673713.193024267</v>
      </c>
      <c r="T97" s="132">
        <v>11229828.575721169</v>
      </c>
    </row>
    <row r="98" spans="1:20" ht="12.75">
      <c r="A98" s="118">
        <v>102</v>
      </c>
      <c r="B98" s="119">
        <v>9604788.300000003</v>
      </c>
      <c r="C98" s="120">
        <v>0</v>
      </c>
      <c r="D98" s="120">
        <v>0</v>
      </c>
      <c r="E98" s="120">
        <v>211917.09</v>
      </c>
      <c r="F98" s="120">
        <v>0</v>
      </c>
      <c r="G98" s="121">
        <v>9392871.210000003</v>
      </c>
      <c r="H98" s="120">
        <v>2155664.46</v>
      </c>
      <c r="I98" s="120">
        <v>2607291.56</v>
      </c>
      <c r="J98" s="120">
        <v>0</v>
      </c>
      <c r="K98" s="120">
        <v>0</v>
      </c>
      <c r="L98" s="120">
        <v>62912.34</v>
      </c>
      <c r="M98" s="122">
        <v>2544379.22</v>
      </c>
      <c r="N98" s="121">
        <v>7248527.949999999</v>
      </c>
      <c r="O98" s="123">
        <v>108552.43</v>
      </c>
      <c r="P98" s="123">
        <v>21341442.84</v>
      </c>
      <c r="Q98" s="132">
        <v>2297.22</v>
      </c>
      <c r="S98" s="169">
        <v>2242318.5238607684</v>
      </c>
      <c r="T98" s="132">
        <v>2359146.4544482366</v>
      </c>
    </row>
    <row r="99" spans="1:20" ht="12.75">
      <c r="A99" s="118">
        <v>103</v>
      </c>
      <c r="B99" s="119">
        <v>5955009.13</v>
      </c>
      <c r="C99" s="120">
        <v>0</v>
      </c>
      <c r="D99" s="120">
        <v>0</v>
      </c>
      <c r="E99" s="120">
        <v>0</v>
      </c>
      <c r="F99" s="120">
        <v>0</v>
      </c>
      <c r="G99" s="121">
        <v>5955009.13</v>
      </c>
      <c r="H99" s="120">
        <v>927987.56</v>
      </c>
      <c r="I99" s="120">
        <v>622195.56</v>
      </c>
      <c r="J99" s="120">
        <v>0</v>
      </c>
      <c r="K99" s="120">
        <v>0</v>
      </c>
      <c r="L99" s="120">
        <v>36729.73</v>
      </c>
      <c r="M99" s="122">
        <v>585465.83</v>
      </c>
      <c r="N99" s="121">
        <v>2141173.95</v>
      </c>
      <c r="O99" s="123">
        <v>0</v>
      </c>
      <c r="P99" s="123">
        <v>9609636.47</v>
      </c>
      <c r="Q99" s="132">
        <v>1132.53</v>
      </c>
      <c r="S99" s="169">
        <v>935710.1321258388</v>
      </c>
      <c r="T99" s="132">
        <v>984461.9384382484</v>
      </c>
    </row>
    <row r="100" spans="1:20" ht="12.75">
      <c r="A100" s="118">
        <v>104</v>
      </c>
      <c r="B100" s="119">
        <v>11313493.879999999</v>
      </c>
      <c r="C100" s="120">
        <v>0</v>
      </c>
      <c r="D100" s="120">
        <v>0</v>
      </c>
      <c r="E100" s="120">
        <v>653042.7</v>
      </c>
      <c r="F100" s="120">
        <v>0</v>
      </c>
      <c r="G100" s="121">
        <v>10660451.18</v>
      </c>
      <c r="H100" s="120">
        <v>4846459.74</v>
      </c>
      <c r="I100" s="120">
        <v>5030869.34</v>
      </c>
      <c r="J100" s="120">
        <v>0</v>
      </c>
      <c r="K100" s="120">
        <v>0</v>
      </c>
      <c r="L100" s="120">
        <v>67498.82</v>
      </c>
      <c r="M100" s="122">
        <v>4963370.52</v>
      </c>
      <c r="N100" s="121">
        <v>34233551.79</v>
      </c>
      <c r="O100" s="123">
        <v>0</v>
      </c>
      <c r="P100" s="123">
        <v>54703833.23</v>
      </c>
      <c r="Q100" s="132">
        <v>4142.58</v>
      </c>
      <c r="S100" s="169">
        <v>4898627.221310106</v>
      </c>
      <c r="T100" s="132">
        <v>5153852.549422606</v>
      </c>
    </row>
    <row r="101" spans="1:20" ht="12.75">
      <c r="A101" s="118">
        <v>106</v>
      </c>
      <c r="B101" s="119">
        <v>8558615.750000002</v>
      </c>
      <c r="C101" s="120">
        <v>0</v>
      </c>
      <c r="D101" s="120">
        <v>0</v>
      </c>
      <c r="E101" s="120">
        <v>0</v>
      </c>
      <c r="F101" s="120">
        <v>0</v>
      </c>
      <c r="G101" s="121">
        <v>8558615.750000002</v>
      </c>
      <c r="H101" s="120">
        <v>2510679.04</v>
      </c>
      <c r="I101" s="120">
        <v>1115963.4</v>
      </c>
      <c r="J101" s="120">
        <v>0</v>
      </c>
      <c r="K101" s="120">
        <v>0</v>
      </c>
      <c r="L101" s="120">
        <v>0</v>
      </c>
      <c r="M101" s="122">
        <v>1115963.4</v>
      </c>
      <c r="N101" s="121">
        <v>15914087.509999996</v>
      </c>
      <c r="O101" s="123">
        <v>107516.7</v>
      </c>
      <c r="P101" s="123">
        <v>28099345.7</v>
      </c>
      <c r="Q101" s="132">
        <v>2884.17</v>
      </c>
      <c r="S101" s="169">
        <v>2618603.272717294</v>
      </c>
      <c r="T101" s="132">
        <v>2755036.1648892756</v>
      </c>
    </row>
    <row r="102" spans="1:20" ht="12.75">
      <c r="A102" s="118">
        <v>107</v>
      </c>
      <c r="B102" s="119">
        <v>3762963.97</v>
      </c>
      <c r="C102" s="120">
        <v>112513</v>
      </c>
      <c r="D102" s="120">
        <v>111758</v>
      </c>
      <c r="E102" s="120">
        <v>465414.42</v>
      </c>
      <c r="F102" s="120">
        <v>0</v>
      </c>
      <c r="G102" s="121">
        <v>3298304.55</v>
      </c>
      <c r="H102" s="120">
        <v>626385.26</v>
      </c>
      <c r="I102" s="120">
        <v>1225413.87</v>
      </c>
      <c r="J102" s="120">
        <v>0</v>
      </c>
      <c r="K102" s="120">
        <v>0</v>
      </c>
      <c r="L102" s="120">
        <v>147900.49</v>
      </c>
      <c r="M102" s="122">
        <v>1077513.38</v>
      </c>
      <c r="N102" s="121">
        <v>4937623</v>
      </c>
      <c r="O102" s="123">
        <v>15938.11</v>
      </c>
      <c r="P102" s="123">
        <v>9939826.190000001</v>
      </c>
      <c r="Q102" s="132">
        <v>821.07</v>
      </c>
      <c r="S102" s="169">
        <v>582510.3371868915</v>
      </c>
      <c r="T102" s="132">
        <v>612859.9402942057</v>
      </c>
    </row>
    <row r="103" spans="1:20" ht="12.75">
      <c r="A103" s="118">
        <v>108</v>
      </c>
      <c r="B103" s="119">
        <v>29722337.810000002</v>
      </c>
      <c r="C103" s="120">
        <v>335602.29</v>
      </c>
      <c r="D103" s="120">
        <v>569.85</v>
      </c>
      <c r="E103" s="120">
        <v>1902264.4</v>
      </c>
      <c r="F103" s="120">
        <v>0</v>
      </c>
      <c r="G103" s="121">
        <v>28155105.85</v>
      </c>
      <c r="H103" s="120">
        <v>6987994.82</v>
      </c>
      <c r="I103" s="120">
        <v>9524853.809999999</v>
      </c>
      <c r="J103" s="120">
        <v>950529.83</v>
      </c>
      <c r="K103" s="120">
        <v>1312120.79</v>
      </c>
      <c r="L103" s="120">
        <v>1006648.55</v>
      </c>
      <c r="M103" s="122">
        <v>8156614.299999998</v>
      </c>
      <c r="N103" s="121">
        <v>17363440.620000005</v>
      </c>
      <c r="O103" s="123">
        <v>0</v>
      </c>
      <c r="P103" s="123">
        <v>60663155.59</v>
      </c>
      <c r="Q103" s="132">
        <v>6775.26</v>
      </c>
      <c r="S103" s="169">
        <v>6732342.06082974</v>
      </c>
      <c r="T103" s="132">
        <v>7083106.496214009</v>
      </c>
    </row>
    <row r="104" spans="1:20" ht="12.75">
      <c r="A104" s="118">
        <v>109</v>
      </c>
      <c r="B104" s="119">
        <v>2500756.51</v>
      </c>
      <c r="C104" s="120">
        <v>0</v>
      </c>
      <c r="D104" s="120">
        <v>0</v>
      </c>
      <c r="E104" s="120">
        <v>0</v>
      </c>
      <c r="F104" s="120">
        <v>0</v>
      </c>
      <c r="G104" s="121">
        <v>2500756.51</v>
      </c>
      <c r="H104" s="120">
        <v>1709199.3</v>
      </c>
      <c r="I104" s="120">
        <v>582007.7</v>
      </c>
      <c r="J104" s="120">
        <v>0</v>
      </c>
      <c r="K104" s="120">
        <v>0</v>
      </c>
      <c r="L104" s="120">
        <v>0</v>
      </c>
      <c r="M104" s="122">
        <v>582007.7</v>
      </c>
      <c r="N104" s="121">
        <v>27149180.049999997</v>
      </c>
      <c r="O104" s="123">
        <v>0</v>
      </c>
      <c r="P104" s="123">
        <v>31941143.56</v>
      </c>
      <c r="Q104" s="132">
        <v>1861.22</v>
      </c>
      <c r="S104" s="169">
        <v>1773693.9593339295</v>
      </c>
      <c r="T104" s="132">
        <v>1866105.8948192124</v>
      </c>
    </row>
    <row r="105" spans="1:20" ht="12.75">
      <c r="A105" s="118">
        <v>110</v>
      </c>
      <c r="B105" s="119">
        <v>4921720.03</v>
      </c>
      <c r="C105" s="120">
        <v>0</v>
      </c>
      <c r="D105" s="120">
        <v>0</v>
      </c>
      <c r="E105" s="120">
        <v>291878.68</v>
      </c>
      <c r="F105" s="120">
        <v>0</v>
      </c>
      <c r="G105" s="121">
        <v>4629841.35</v>
      </c>
      <c r="H105" s="120">
        <v>2276776.18</v>
      </c>
      <c r="I105" s="120">
        <v>4845112.6</v>
      </c>
      <c r="J105" s="120">
        <v>0</v>
      </c>
      <c r="K105" s="120">
        <v>0</v>
      </c>
      <c r="L105" s="120">
        <v>0</v>
      </c>
      <c r="M105" s="122">
        <v>4845112.6</v>
      </c>
      <c r="N105" s="121">
        <v>16732724</v>
      </c>
      <c r="O105" s="123">
        <v>55319.37</v>
      </c>
      <c r="P105" s="123">
        <v>28484454.13</v>
      </c>
      <c r="Q105" s="132">
        <v>2456.81</v>
      </c>
      <c r="S105" s="169">
        <v>2390831.727397188</v>
      </c>
      <c r="T105" s="132">
        <v>2515397.403558912</v>
      </c>
    </row>
    <row r="106" spans="1:20" ht="12.75">
      <c r="A106" s="118">
        <v>111</v>
      </c>
      <c r="B106" s="119">
        <v>5657171.66</v>
      </c>
      <c r="C106" s="120">
        <v>159759</v>
      </c>
      <c r="D106" s="120">
        <v>163578</v>
      </c>
      <c r="E106" s="120">
        <v>203265.58</v>
      </c>
      <c r="F106" s="120">
        <v>0</v>
      </c>
      <c r="G106" s="121">
        <v>5450087.08</v>
      </c>
      <c r="H106" s="120">
        <v>947158.28</v>
      </c>
      <c r="I106" s="120">
        <v>1317577.37</v>
      </c>
      <c r="J106" s="120">
        <v>0</v>
      </c>
      <c r="K106" s="120">
        <v>0</v>
      </c>
      <c r="L106" s="120">
        <v>19266.2</v>
      </c>
      <c r="M106" s="122">
        <v>1298311.17</v>
      </c>
      <c r="N106" s="121">
        <v>2972112.75</v>
      </c>
      <c r="O106" s="123">
        <v>57840.92</v>
      </c>
      <c r="P106" s="123">
        <v>10667669.28</v>
      </c>
      <c r="Q106" s="132">
        <v>1322.48</v>
      </c>
      <c r="S106" s="169">
        <v>1001117.5015589771</v>
      </c>
      <c r="T106" s="132">
        <v>1053277.1232797378</v>
      </c>
    </row>
    <row r="107" spans="1:20" ht="12.75">
      <c r="A107" s="118">
        <v>112</v>
      </c>
      <c r="B107" s="119">
        <v>95939639.58</v>
      </c>
      <c r="C107" s="120">
        <v>0</v>
      </c>
      <c r="D107" s="120">
        <v>0</v>
      </c>
      <c r="E107" s="120">
        <v>27518.55</v>
      </c>
      <c r="F107" s="120">
        <v>0</v>
      </c>
      <c r="G107" s="121">
        <v>95912121.03</v>
      </c>
      <c r="H107" s="120">
        <v>22528099.36</v>
      </c>
      <c r="I107" s="120">
        <v>20875776.369999997</v>
      </c>
      <c r="J107" s="120">
        <v>0</v>
      </c>
      <c r="K107" s="120">
        <v>0</v>
      </c>
      <c r="L107" s="120">
        <v>981855.61</v>
      </c>
      <c r="M107" s="122">
        <v>19893920.759999998</v>
      </c>
      <c r="N107" s="121">
        <v>61052752.23999998</v>
      </c>
      <c r="O107" s="123">
        <v>0</v>
      </c>
      <c r="P107" s="123">
        <v>199386893.39</v>
      </c>
      <c r="Q107" s="132">
        <v>22322.9</v>
      </c>
      <c r="S107" s="169">
        <v>22737140.611886747</v>
      </c>
      <c r="T107" s="132">
        <v>23921777.431721516</v>
      </c>
    </row>
    <row r="108" spans="1:20" ht="12.75">
      <c r="A108" s="118">
        <v>113</v>
      </c>
      <c r="B108" s="119">
        <v>14191372.69</v>
      </c>
      <c r="C108" s="120">
        <v>0</v>
      </c>
      <c r="D108" s="120">
        <v>0</v>
      </c>
      <c r="E108" s="120">
        <v>134630.91</v>
      </c>
      <c r="F108" s="120">
        <v>0</v>
      </c>
      <c r="G108" s="121">
        <v>14056741.78</v>
      </c>
      <c r="H108" s="120">
        <v>3522406.32</v>
      </c>
      <c r="I108" s="120">
        <v>4802415.51</v>
      </c>
      <c r="J108" s="120">
        <v>0</v>
      </c>
      <c r="K108" s="120">
        <v>0</v>
      </c>
      <c r="L108" s="120">
        <v>495755.05</v>
      </c>
      <c r="M108" s="122">
        <v>4306660.46</v>
      </c>
      <c r="N108" s="121">
        <v>22515569.08</v>
      </c>
      <c r="O108" s="123">
        <v>0</v>
      </c>
      <c r="P108" s="123">
        <v>44401377.64</v>
      </c>
      <c r="Q108" s="132">
        <v>4307.86</v>
      </c>
      <c r="S108" s="169">
        <v>3611256.291173159</v>
      </c>
      <c r="T108" s="132">
        <v>3799407.7936601145</v>
      </c>
    </row>
    <row r="109" spans="1:20" ht="12.75">
      <c r="A109" s="118">
        <v>114</v>
      </c>
      <c r="B109" s="119">
        <v>18716615.110000003</v>
      </c>
      <c r="C109" s="120">
        <v>92275</v>
      </c>
      <c r="D109" s="120">
        <v>34931.75</v>
      </c>
      <c r="E109" s="120">
        <v>787570.1</v>
      </c>
      <c r="F109" s="120">
        <v>0</v>
      </c>
      <c r="G109" s="121">
        <v>17986388.26</v>
      </c>
      <c r="H109" s="120">
        <v>3301069.12</v>
      </c>
      <c r="I109" s="120">
        <v>3757947.35</v>
      </c>
      <c r="J109" s="120">
        <v>0</v>
      </c>
      <c r="K109" s="120">
        <v>0</v>
      </c>
      <c r="L109" s="120">
        <v>96897.58</v>
      </c>
      <c r="M109" s="122">
        <v>3661049.77</v>
      </c>
      <c r="N109" s="121">
        <v>10932320.190000001</v>
      </c>
      <c r="O109" s="123">
        <v>201287</v>
      </c>
      <c r="P109" s="123">
        <v>35880827.34</v>
      </c>
      <c r="Q109" s="132">
        <v>3880.3</v>
      </c>
      <c r="S109" s="169">
        <v>3301917.90867761</v>
      </c>
      <c r="T109" s="132">
        <v>3473952.4488803647</v>
      </c>
    </row>
    <row r="110" spans="1:20" ht="12.75">
      <c r="A110" s="118">
        <v>115</v>
      </c>
      <c r="B110" s="119">
        <v>29584820.85</v>
      </c>
      <c r="C110" s="120">
        <v>0</v>
      </c>
      <c r="D110" s="120">
        <v>0</v>
      </c>
      <c r="E110" s="120">
        <v>0</v>
      </c>
      <c r="F110" s="120">
        <v>415848</v>
      </c>
      <c r="G110" s="121">
        <v>29168972.85</v>
      </c>
      <c r="H110" s="120">
        <v>9090278.1</v>
      </c>
      <c r="I110" s="120">
        <v>8399963.950000001</v>
      </c>
      <c r="J110" s="120">
        <v>259539.28</v>
      </c>
      <c r="K110" s="120">
        <v>-432573.99</v>
      </c>
      <c r="L110" s="120">
        <v>0</v>
      </c>
      <c r="M110" s="122">
        <v>9092077.22</v>
      </c>
      <c r="N110" s="121">
        <v>31016356.709999993</v>
      </c>
      <c r="O110" s="123">
        <v>0</v>
      </c>
      <c r="P110" s="123">
        <v>78367684.88</v>
      </c>
      <c r="Q110" s="132">
        <v>8481.13</v>
      </c>
      <c r="S110" s="169">
        <v>8850001.833535586</v>
      </c>
      <c r="T110" s="132">
        <v>9311099.304258466</v>
      </c>
    </row>
    <row r="111" spans="1:20" ht="12.75">
      <c r="A111" s="118">
        <v>116</v>
      </c>
      <c r="B111" s="119">
        <v>10710083.709999999</v>
      </c>
      <c r="C111" s="120">
        <v>0</v>
      </c>
      <c r="D111" s="120">
        <v>0</v>
      </c>
      <c r="E111" s="120">
        <v>0</v>
      </c>
      <c r="F111" s="120">
        <v>0</v>
      </c>
      <c r="G111" s="121">
        <v>10710083.709999999</v>
      </c>
      <c r="H111" s="120">
        <v>2544629.7</v>
      </c>
      <c r="I111" s="120">
        <v>3588020.93</v>
      </c>
      <c r="J111" s="120">
        <v>0</v>
      </c>
      <c r="K111" s="120">
        <v>0</v>
      </c>
      <c r="L111" s="120">
        <v>0</v>
      </c>
      <c r="M111" s="122">
        <v>3588020.93</v>
      </c>
      <c r="N111" s="121">
        <v>7390342.4700000025</v>
      </c>
      <c r="O111" s="123">
        <v>0</v>
      </c>
      <c r="P111" s="123">
        <v>24233076.81</v>
      </c>
      <c r="Q111" s="132">
        <v>2517.29</v>
      </c>
      <c r="S111" s="169">
        <v>2585514.838768765</v>
      </c>
      <c r="T111" s="132">
        <v>2720223.777263581</v>
      </c>
    </row>
    <row r="112" spans="1:20" ht="12.75">
      <c r="A112" s="118">
        <v>117</v>
      </c>
      <c r="B112" s="119">
        <v>131737802.67</v>
      </c>
      <c r="C112" s="120">
        <v>1169553</v>
      </c>
      <c r="D112" s="120">
        <v>2002086</v>
      </c>
      <c r="E112" s="120">
        <v>2652388</v>
      </c>
      <c r="F112" s="120">
        <v>0</v>
      </c>
      <c r="G112" s="121">
        <v>128252881.67</v>
      </c>
      <c r="H112" s="120">
        <v>31912502.689999998</v>
      </c>
      <c r="I112" s="120">
        <v>34253479.34</v>
      </c>
      <c r="J112" s="120">
        <v>0</v>
      </c>
      <c r="K112" s="120">
        <v>0</v>
      </c>
      <c r="L112" s="120">
        <v>877074</v>
      </c>
      <c r="M112" s="122">
        <v>33376405.340000004</v>
      </c>
      <c r="N112" s="121">
        <v>91109235.44999996</v>
      </c>
      <c r="O112" s="123">
        <v>0</v>
      </c>
      <c r="P112" s="123">
        <v>284651025.15</v>
      </c>
      <c r="Q112" s="132">
        <v>30550.74</v>
      </c>
      <c r="S112" s="169">
        <v>32268918.08445481</v>
      </c>
      <c r="T112" s="132">
        <v>33950173.83915127</v>
      </c>
    </row>
    <row r="113" spans="1:20" ht="12.75">
      <c r="A113" s="118">
        <v>118</v>
      </c>
      <c r="B113" s="119">
        <v>149514292.28000003</v>
      </c>
      <c r="C113" s="120">
        <v>0</v>
      </c>
      <c r="D113" s="120">
        <v>4240354.02</v>
      </c>
      <c r="E113" s="120">
        <v>207513.71</v>
      </c>
      <c r="F113" s="120">
        <v>0</v>
      </c>
      <c r="G113" s="121">
        <v>145066424.55</v>
      </c>
      <c r="H113" s="120">
        <v>32238577.349999998</v>
      </c>
      <c r="I113" s="120">
        <v>44475629.26999999</v>
      </c>
      <c r="J113" s="120">
        <v>0</v>
      </c>
      <c r="K113" s="120">
        <v>0</v>
      </c>
      <c r="L113" s="120">
        <v>341528.68</v>
      </c>
      <c r="M113" s="122">
        <v>44134100.58999999</v>
      </c>
      <c r="N113" s="121">
        <v>95066437.50999999</v>
      </c>
      <c r="O113" s="123">
        <v>490337.3</v>
      </c>
      <c r="P113" s="123">
        <v>316505540</v>
      </c>
      <c r="Q113" s="132">
        <v>33488.96</v>
      </c>
      <c r="S113" s="169">
        <v>32088855.4438977</v>
      </c>
      <c r="T113" s="132">
        <v>33760729.6832347</v>
      </c>
    </row>
    <row r="114" spans="1:20" ht="12.75">
      <c r="A114" s="118">
        <v>119</v>
      </c>
      <c r="B114" s="119">
        <v>3213086.83</v>
      </c>
      <c r="C114" s="120">
        <v>0</v>
      </c>
      <c r="D114" s="120">
        <v>0</v>
      </c>
      <c r="E114" s="120">
        <v>0</v>
      </c>
      <c r="F114" s="120">
        <v>0</v>
      </c>
      <c r="G114" s="121">
        <v>3213086.83</v>
      </c>
      <c r="H114" s="120">
        <v>629873.84</v>
      </c>
      <c r="I114" s="120">
        <v>881926.39</v>
      </c>
      <c r="J114" s="120">
        <v>0</v>
      </c>
      <c r="K114" s="120">
        <v>0</v>
      </c>
      <c r="L114" s="120">
        <v>0</v>
      </c>
      <c r="M114" s="122">
        <v>881926.39</v>
      </c>
      <c r="N114" s="121">
        <v>1836849</v>
      </c>
      <c r="O114" s="123">
        <v>0</v>
      </c>
      <c r="P114" s="123">
        <v>6561736.06</v>
      </c>
      <c r="Q114" s="132">
        <v>714.2</v>
      </c>
      <c r="S114" s="169">
        <v>648687.2050839491</v>
      </c>
      <c r="T114" s="132">
        <v>682484.7155455949</v>
      </c>
    </row>
    <row r="115" spans="1:20" ht="12.75">
      <c r="A115" s="118">
        <v>120</v>
      </c>
      <c r="B115" s="119">
        <v>27099405.68</v>
      </c>
      <c r="C115" s="120">
        <v>0</v>
      </c>
      <c r="D115" s="120">
        <v>0</v>
      </c>
      <c r="E115" s="120">
        <v>0</v>
      </c>
      <c r="F115" s="120">
        <v>0</v>
      </c>
      <c r="G115" s="121">
        <v>27099405.68</v>
      </c>
      <c r="H115" s="120">
        <v>4086303.54</v>
      </c>
      <c r="I115" s="120">
        <v>7304148.169999999</v>
      </c>
      <c r="J115" s="120">
        <v>0</v>
      </c>
      <c r="K115" s="120">
        <v>0</v>
      </c>
      <c r="L115" s="120">
        <v>0</v>
      </c>
      <c r="M115" s="122">
        <v>7304148.169999999</v>
      </c>
      <c r="N115" s="121">
        <v>10098505.980000004</v>
      </c>
      <c r="O115" s="123">
        <v>70419.73</v>
      </c>
      <c r="P115" s="123">
        <v>48588363.370000005</v>
      </c>
      <c r="Q115" s="132">
        <v>4886.39</v>
      </c>
      <c r="S115" s="169">
        <v>4118355.778895961</v>
      </c>
      <c r="T115" s="132">
        <v>4332927.873784132</v>
      </c>
    </row>
    <row r="116" spans="1:20" ht="12.75">
      <c r="A116" s="118">
        <v>121</v>
      </c>
      <c r="B116" s="119">
        <v>74755915.44999999</v>
      </c>
      <c r="C116" s="120">
        <v>0</v>
      </c>
      <c r="D116" s="120">
        <v>0</v>
      </c>
      <c r="E116" s="120">
        <v>0</v>
      </c>
      <c r="F116" s="120">
        <v>0</v>
      </c>
      <c r="G116" s="121">
        <v>74755915.44999999</v>
      </c>
      <c r="H116" s="120">
        <v>12557322.28</v>
      </c>
      <c r="I116" s="120">
        <v>11119243.339999998</v>
      </c>
      <c r="J116" s="120">
        <v>0</v>
      </c>
      <c r="K116" s="120">
        <v>0</v>
      </c>
      <c r="L116" s="120">
        <v>216503.84</v>
      </c>
      <c r="M116" s="122">
        <v>10902739.499999998</v>
      </c>
      <c r="N116" s="121">
        <v>39471486.92000002</v>
      </c>
      <c r="O116" s="123">
        <v>0</v>
      </c>
      <c r="P116" s="123">
        <v>137687464.15</v>
      </c>
      <c r="Q116" s="132">
        <v>15153.19</v>
      </c>
      <c r="S116" s="169">
        <v>12286581.973399067</v>
      </c>
      <c r="T116" s="132">
        <v>12926730.074871307</v>
      </c>
    </row>
    <row r="117" spans="1:20" ht="12.75">
      <c r="A117" s="118">
        <v>122</v>
      </c>
      <c r="B117" s="119">
        <v>6241867.69</v>
      </c>
      <c r="C117" s="120">
        <v>0</v>
      </c>
      <c r="D117" s="120">
        <v>0</v>
      </c>
      <c r="E117" s="120">
        <v>640.99</v>
      </c>
      <c r="F117" s="120">
        <v>0</v>
      </c>
      <c r="G117" s="121">
        <v>6241226.7</v>
      </c>
      <c r="H117" s="120">
        <v>1166707.04</v>
      </c>
      <c r="I117" s="120">
        <v>904917.29</v>
      </c>
      <c r="J117" s="120">
        <v>0</v>
      </c>
      <c r="K117" s="120">
        <v>0</v>
      </c>
      <c r="L117" s="120">
        <v>46095.26</v>
      </c>
      <c r="M117" s="122">
        <v>858822.03</v>
      </c>
      <c r="N117" s="121">
        <v>4779560.01</v>
      </c>
      <c r="O117" s="123">
        <v>0</v>
      </c>
      <c r="P117" s="123">
        <v>13046315.78</v>
      </c>
      <c r="Q117" s="132">
        <v>1527.85</v>
      </c>
      <c r="S117" s="169">
        <v>1178871.6467243298</v>
      </c>
      <c r="T117" s="132">
        <v>1240292.507966609</v>
      </c>
    </row>
    <row r="118" spans="1:20" ht="12.75">
      <c r="A118" s="118">
        <v>123</v>
      </c>
      <c r="B118" s="119">
        <v>87989294.89</v>
      </c>
      <c r="C118" s="120">
        <v>0</v>
      </c>
      <c r="D118" s="120">
        <v>0</v>
      </c>
      <c r="E118" s="120">
        <v>0</v>
      </c>
      <c r="F118" s="120">
        <v>1422072</v>
      </c>
      <c r="G118" s="121">
        <v>86567222.89</v>
      </c>
      <c r="H118" s="120">
        <v>26022045.48</v>
      </c>
      <c r="I118" s="120">
        <v>33970692</v>
      </c>
      <c r="J118" s="120">
        <v>0</v>
      </c>
      <c r="K118" s="120">
        <v>0</v>
      </c>
      <c r="L118" s="120">
        <v>0</v>
      </c>
      <c r="M118" s="122">
        <v>33970692</v>
      </c>
      <c r="N118" s="121">
        <v>137539541.32999998</v>
      </c>
      <c r="O118" s="123">
        <v>472230</v>
      </c>
      <c r="P118" s="123">
        <v>284099501.7</v>
      </c>
      <c r="Q118" s="132">
        <v>23250.81</v>
      </c>
      <c r="S118" s="169">
        <v>26663121.77480289</v>
      </c>
      <c r="T118" s="132">
        <v>28052307.70303068</v>
      </c>
    </row>
    <row r="119" spans="1:20" ht="12.75">
      <c r="A119" s="118">
        <v>124</v>
      </c>
      <c r="B119" s="119">
        <v>52388165.21</v>
      </c>
      <c r="C119" s="120">
        <v>0</v>
      </c>
      <c r="D119" s="120">
        <v>0</v>
      </c>
      <c r="E119" s="120">
        <v>725901.79</v>
      </c>
      <c r="F119" s="120">
        <v>1410118.01</v>
      </c>
      <c r="G119" s="121">
        <v>50252145.410000004</v>
      </c>
      <c r="H119" s="120">
        <v>11846587.6</v>
      </c>
      <c r="I119" s="120">
        <v>16233332.68</v>
      </c>
      <c r="J119" s="120">
        <v>0</v>
      </c>
      <c r="K119" s="120">
        <v>0</v>
      </c>
      <c r="L119" s="120">
        <v>1063977.46</v>
      </c>
      <c r="M119" s="122">
        <v>15169355.219999999</v>
      </c>
      <c r="N119" s="121">
        <v>47400261.749999985</v>
      </c>
      <c r="O119" s="123">
        <v>1434253.01</v>
      </c>
      <c r="P119" s="123">
        <v>124668349.97999999</v>
      </c>
      <c r="Q119" s="132">
        <v>12589.5</v>
      </c>
      <c r="S119" s="169">
        <v>12133451.779079132</v>
      </c>
      <c r="T119" s="132">
        <v>12765621.583301233</v>
      </c>
    </row>
    <row r="120" spans="1:20" ht="12.75">
      <c r="A120" s="118">
        <v>126</v>
      </c>
      <c r="B120" s="119">
        <v>9780492.93</v>
      </c>
      <c r="C120" s="120">
        <v>0</v>
      </c>
      <c r="D120" s="120">
        <v>0</v>
      </c>
      <c r="E120" s="120">
        <v>224791.34</v>
      </c>
      <c r="F120" s="120">
        <v>267526</v>
      </c>
      <c r="G120" s="121">
        <v>9288175.59</v>
      </c>
      <c r="H120" s="120">
        <v>3257943.38</v>
      </c>
      <c r="I120" s="120">
        <v>2224427.68</v>
      </c>
      <c r="J120" s="120">
        <v>0</v>
      </c>
      <c r="K120" s="120">
        <v>0</v>
      </c>
      <c r="L120" s="120">
        <v>92011.39</v>
      </c>
      <c r="M120" s="122">
        <v>2132416.29</v>
      </c>
      <c r="N120" s="121">
        <v>10112738.860000003</v>
      </c>
      <c r="O120" s="123">
        <v>583228.15</v>
      </c>
      <c r="P120" s="123">
        <v>24791274.12</v>
      </c>
      <c r="Q120" s="132">
        <v>2656.25</v>
      </c>
      <c r="S120" s="169">
        <v>3571242.3710493566</v>
      </c>
      <c r="T120" s="132">
        <v>3757309.092345321</v>
      </c>
    </row>
    <row r="121" spans="1:20" ht="12.75">
      <c r="A121" s="118">
        <v>127</v>
      </c>
      <c r="B121" s="119">
        <v>53441080.76</v>
      </c>
      <c r="C121" s="120">
        <v>212159.84</v>
      </c>
      <c r="D121" s="120">
        <v>136167</v>
      </c>
      <c r="E121" s="120">
        <v>2128561.99</v>
      </c>
      <c r="F121" s="120">
        <v>0</v>
      </c>
      <c r="G121" s="121">
        <v>51388511.61</v>
      </c>
      <c r="H121" s="120">
        <v>13218899.48</v>
      </c>
      <c r="I121" s="120">
        <v>10686609.07</v>
      </c>
      <c r="J121" s="120">
        <v>687337.11</v>
      </c>
      <c r="K121" s="120">
        <v>507824.86</v>
      </c>
      <c r="L121" s="120">
        <v>196074.07</v>
      </c>
      <c r="M121" s="122">
        <v>10670047.25</v>
      </c>
      <c r="N121" s="121">
        <v>40853063.92999999</v>
      </c>
      <c r="O121" s="123">
        <v>75567</v>
      </c>
      <c r="P121" s="123">
        <v>116130522.27</v>
      </c>
      <c r="Q121" s="132">
        <v>13479</v>
      </c>
      <c r="S121" s="169">
        <v>14204941.643949822</v>
      </c>
      <c r="T121" s="132">
        <v>14945038.966751698</v>
      </c>
    </row>
    <row r="122" spans="1:20" ht="12.75">
      <c r="A122" s="118">
        <v>128</v>
      </c>
      <c r="B122" s="119">
        <v>262764401.33999997</v>
      </c>
      <c r="C122" s="120">
        <v>15670566.360000001</v>
      </c>
      <c r="D122" s="120">
        <v>21330641.44</v>
      </c>
      <c r="E122" s="120">
        <v>5314454.61</v>
      </c>
      <c r="F122" s="120">
        <v>0</v>
      </c>
      <c r="G122" s="121">
        <v>251789871.64999998</v>
      </c>
      <c r="H122" s="120">
        <v>70134238.87</v>
      </c>
      <c r="I122" s="120">
        <v>57654454.96</v>
      </c>
      <c r="J122" s="120">
        <v>0</v>
      </c>
      <c r="K122" s="120">
        <v>0</v>
      </c>
      <c r="L122" s="120">
        <v>49110.11</v>
      </c>
      <c r="M122" s="122">
        <v>57605344.85</v>
      </c>
      <c r="N122" s="121">
        <v>286405871.27</v>
      </c>
      <c r="O122" s="123">
        <v>0</v>
      </c>
      <c r="P122" s="123">
        <v>665935326.64</v>
      </c>
      <c r="Q122" s="132">
        <v>73075.26</v>
      </c>
      <c r="S122" s="169">
        <v>72626804.02162904</v>
      </c>
      <c r="T122" s="132">
        <v>76410762.06717002</v>
      </c>
    </row>
    <row r="123" spans="1:20" ht="12.75">
      <c r="A123" s="118">
        <v>130</v>
      </c>
      <c r="B123" s="119">
        <v>11359512.89</v>
      </c>
      <c r="C123" s="120">
        <v>0</v>
      </c>
      <c r="D123" s="120">
        <v>0</v>
      </c>
      <c r="E123" s="120">
        <v>619336</v>
      </c>
      <c r="F123" s="120">
        <v>0</v>
      </c>
      <c r="G123" s="121">
        <v>10740176.89</v>
      </c>
      <c r="H123" s="120">
        <v>2908173.86</v>
      </c>
      <c r="I123" s="120">
        <v>2593385.82</v>
      </c>
      <c r="J123" s="120">
        <v>0</v>
      </c>
      <c r="K123" s="120">
        <v>0</v>
      </c>
      <c r="L123" s="120">
        <v>12540</v>
      </c>
      <c r="M123" s="122">
        <v>2580845.82</v>
      </c>
      <c r="N123" s="121">
        <v>10648716.830000002</v>
      </c>
      <c r="O123" s="123">
        <v>47452.49</v>
      </c>
      <c r="P123" s="123">
        <v>26877913.400000002</v>
      </c>
      <c r="Q123" s="132">
        <v>2974.49</v>
      </c>
      <c r="S123" s="169">
        <v>3091075.3295637285</v>
      </c>
      <c r="T123" s="132">
        <v>3252124.676567799</v>
      </c>
    </row>
    <row r="124" spans="1:20" ht="12.75">
      <c r="A124" s="118">
        <v>131</v>
      </c>
      <c r="B124" s="119">
        <v>1462472.61</v>
      </c>
      <c r="C124" s="120">
        <v>0</v>
      </c>
      <c r="D124" s="120">
        <v>0</v>
      </c>
      <c r="E124" s="120">
        <v>274939.08</v>
      </c>
      <c r="F124" s="120">
        <v>0</v>
      </c>
      <c r="G124" s="121">
        <v>1187533.53</v>
      </c>
      <c r="H124" s="120">
        <v>696304.96</v>
      </c>
      <c r="I124" s="120">
        <v>4227957.08</v>
      </c>
      <c r="J124" s="120">
        <v>0</v>
      </c>
      <c r="K124" s="120">
        <v>0</v>
      </c>
      <c r="L124" s="120">
        <v>99330.76</v>
      </c>
      <c r="M124" s="122">
        <v>4128626.32</v>
      </c>
      <c r="N124" s="121">
        <v>5286231.63</v>
      </c>
      <c r="O124" s="123">
        <v>82057886.92</v>
      </c>
      <c r="P124" s="123">
        <v>11298696.439999998</v>
      </c>
      <c r="Q124" s="132">
        <v>740.62</v>
      </c>
      <c r="S124" s="169">
        <v>713637.0038954724</v>
      </c>
      <c r="T124" s="132">
        <v>750818.4896962497</v>
      </c>
    </row>
    <row r="125" spans="1:20" ht="12.75">
      <c r="A125" s="118">
        <v>132</v>
      </c>
      <c r="B125" s="119">
        <v>10775880.74</v>
      </c>
      <c r="C125" s="120">
        <v>0</v>
      </c>
      <c r="D125" s="120">
        <v>0</v>
      </c>
      <c r="E125" s="120">
        <v>0</v>
      </c>
      <c r="F125" s="120">
        <v>0</v>
      </c>
      <c r="G125" s="121">
        <v>10775880.74</v>
      </c>
      <c r="H125" s="120">
        <v>3245701.14</v>
      </c>
      <c r="I125" s="120">
        <v>3019190.19</v>
      </c>
      <c r="J125" s="120">
        <v>0</v>
      </c>
      <c r="K125" s="120">
        <v>0</v>
      </c>
      <c r="L125" s="120">
        <v>0</v>
      </c>
      <c r="M125" s="122">
        <v>3019190.19</v>
      </c>
      <c r="N125" s="121">
        <v>23283793.339999996</v>
      </c>
      <c r="O125" s="123">
        <v>0</v>
      </c>
      <c r="P125" s="123">
        <v>40324565.41</v>
      </c>
      <c r="Q125" s="132">
        <v>3714.5</v>
      </c>
      <c r="S125" s="169">
        <v>3418881.67519334</v>
      </c>
      <c r="T125" s="132">
        <v>3597010.191185146</v>
      </c>
    </row>
    <row r="126" spans="1:20" ht="12.75">
      <c r="A126" s="118">
        <v>134</v>
      </c>
      <c r="B126" s="119">
        <v>3252746</v>
      </c>
      <c r="C126" s="120">
        <v>0</v>
      </c>
      <c r="D126" s="120">
        <v>0</v>
      </c>
      <c r="E126" s="120">
        <v>0</v>
      </c>
      <c r="F126" s="120">
        <v>0</v>
      </c>
      <c r="G126" s="121">
        <v>3252746</v>
      </c>
      <c r="H126" s="120">
        <v>2624203.22</v>
      </c>
      <c r="I126" s="120">
        <v>0</v>
      </c>
      <c r="J126" s="120">
        <v>0</v>
      </c>
      <c r="K126" s="120">
        <v>0</v>
      </c>
      <c r="L126" s="120">
        <v>0</v>
      </c>
      <c r="M126" s="122">
        <v>0</v>
      </c>
      <c r="N126" s="121">
        <v>25840056.78</v>
      </c>
      <c r="O126" s="123">
        <v>0</v>
      </c>
      <c r="P126" s="123">
        <v>31717006</v>
      </c>
      <c r="Q126" s="132">
        <v>2702.06</v>
      </c>
      <c r="S126" s="169">
        <v>2680913.7442444507</v>
      </c>
      <c r="T126" s="132">
        <v>2820593.0991134066</v>
      </c>
    </row>
    <row r="127" spans="1:20" ht="12.75">
      <c r="A127" s="118">
        <v>135</v>
      </c>
      <c r="B127" s="119">
        <v>6985401.249999999</v>
      </c>
      <c r="C127" s="120">
        <v>0</v>
      </c>
      <c r="D127" s="120">
        <v>0</v>
      </c>
      <c r="E127" s="120">
        <v>344516.19</v>
      </c>
      <c r="F127" s="120">
        <v>0</v>
      </c>
      <c r="G127" s="121">
        <v>6640885.059999999</v>
      </c>
      <c r="H127" s="120">
        <v>1139685.62</v>
      </c>
      <c r="I127" s="120">
        <v>2075578.73</v>
      </c>
      <c r="J127" s="120">
        <v>0</v>
      </c>
      <c r="K127" s="120">
        <v>0</v>
      </c>
      <c r="L127" s="120">
        <v>46707.27</v>
      </c>
      <c r="M127" s="122">
        <v>2028871.46</v>
      </c>
      <c r="N127" s="121">
        <v>4658454.29</v>
      </c>
      <c r="O127" s="123">
        <v>0</v>
      </c>
      <c r="P127" s="123">
        <v>14467896.43</v>
      </c>
      <c r="Q127" s="132">
        <v>1325.47</v>
      </c>
      <c r="S127" s="169">
        <v>1157325.68973459</v>
      </c>
      <c r="T127" s="132">
        <v>1217623.9764894124</v>
      </c>
    </row>
    <row r="128" spans="1:20" ht="12.75">
      <c r="A128" s="118">
        <v>136</v>
      </c>
      <c r="B128" s="119">
        <v>149304403.32</v>
      </c>
      <c r="C128" s="120">
        <v>0</v>
      </c>
      <c r="D128" s="120">
        <v>0</v>
      </c>
      <c r="E128" s="120">
        <v>1172357.56</v>
      </c>
      <c r="F128" s="120">
        <v>0</v>
      </c>
      <c r="G128" s="121">
        <v>148132045.76</v>
      </c>
      <c r="H128" s="120">
        <v>38421932.02</v>
      </c>
      <c r="I128" s="120">
        <v>23276883.120000005</v>
      </c>
      <c r="J128" s="120">
        <v>0</v>
      </c>
      <c r="K128" s="120">
        <v>0</v>
      </c>
      <c r="L128" s="120">
        <v>595886.17</v>
      </c>
      <c r="M128" s="122">
        <v>22680996.950000003</v>
      </c>
      <c r="N128" s="121">
        <v>153286227.56</v>
      </c>
      <c r="O128" s="123">
        <v>0</v>
      </c>
      <c r="P128" s="123">
        <v>362521202.29</v>
      </c>
      <c r="Q128" s="132">
        <v>40055.24</v>
      </c>
      <c r="S128" s="169">
        <v>40477927.69754563</v>
      </c>
      <c r="T128" s="132">
        <v>42586884.33196314</v>
      </c>
    </row>
    <row r="129" spans="1:20" ht="12.75">
      <c r="A129" s="118">
        <v>137</v>
      </c>
      <c r="B129" s="119">
        <v>2780430.32</v>
      </c>
      <c r="C129" s="120">
        <v>3001</v>
      </c>
      <c r="D129" s="120">
        <v>225273</v>
      </c>
      <c r="E129" s="120">
        <v>116589.16</v>
      </c>
      <c r="F129" s="120">
        <v>0</v>
      </c>
      <c r="G129" s="121">
        <v>2441569.16</v>
      </c>
      <c r="H129" s="120">
        <v>474249.2</v>
      </c>
      <c r="I129" s="120">
        <v>265129.65</v>
      </c>
      <c r="J129" s="120">
        <v>0</v>
      </c>
      <c r="K129" s="120">
        <v>0</v>
      </c>
      <c r="L129" s="120">
        <v>0</v>
      </c>
      <c r="M129" s="122">
        <v>265129.65</v>
      </c>
      <c r="N129" s="121">
        <v>2254299.51</v>
      </c>
      <c r="O129" s="123">
        <v>0</v>
      </c>
      <c r="P129" s="123">
        <v>5435247.52</v>
      </c>
      <c r="Q129" s="132">
        <v>625.37</v>
      </c>
      <c r="S129" s="169">
        <v>510177.4815784795</v>
      </c>
      <c r="T129" s="132">
        <v>536758.4417636173</v>
      </c>
    </row>
    <row r="130" spans="1:20" ht="12.75">
      <c r="A130" s="118">
        <v>138</v>
      </c>
      <c r="B130" s="119">
        <v>4416494</v>
      </c>
      <c r="C130" s="120">
        <v>0</v>
      </c>
      <c r="D130" s="120">
        <v>0</v>
      </c>
      <c r="E130" s="120">
        <v>195406</v>
      </c>
      <c r="F130" s="120">
        <v>0</v>
      </c>
      <c r="G130" s="121">
        <v>4221088</v>
      </c>
      <c r="H130" s="120">
        <v>873067.72</v>
      </c>
      <c r="I130" s="120">
        <v>0</v>
      </c>
      <c r="J130" s="120">
        <v>0</v>
      </c>
      <c r="K130" s="120">
        <v>0</v>
      </c>
      <c r="L130" s="120">
        <v>0</v>
      </c>
      <c r="M130" s="122">
        <v>0</v>
      </c>
      <c r="N130" s="121">
        <v>2492738.27</v>
      </c>
      <c r="O130" s="123">
        <v>0</v>
      </c>
      <c r="P130" s="123">
        <v>7586893.99</v>
      </c>
      <c r="Q130" s="132">
        <v>987.36</v>
      </c>
      <c r="S130" s="169">
        <v>901686.4938525857</v>
      </c>
      <c r="T130" s="132">
        <v>948665.62103479</v>
      </c>
    </row>
    <row r="131" spans="1:20" ht="12.75">
      <c r="A131" s="118">
        <v>139</v>
      </c>
      <c r="B131" s="119">
        <v>12784471.72</v>
      </c>
      <c r="C131" s="120">
        <v>0</v>
      </c>
      <c r="D131" s="120">
        <v>0</v>
      </c>
      <c r="E131" s="120">
        <v>285621</v>
      </c>
      <c r="F131" s="120">
        <v>0</v>
      </c>
      <c r="G131" s="121">
        <v>12498850.72</v>
      </c>
      <c r="H131" s="120">
        <v>3268287.1</v>
      </c>
      <c r="I131" s="120">
        <v>2051783.5</v>
      </c>
      <c r="J131" s="120">
        <v>0</v>
      </c>
      <c r="K131" s="120">
        <v>0</v>
      </c>
      <c r="L131" s="120">
        <v>0</v>
      </c>
      <c r="M131" s="122">
        <v>2051783.5</v>
      </c>
      <c r="N131" s="121">
        <v>17484525.68</v>
      </c>
      <c r="O131" s="123">
        <v>328807</v>
      </c>
      <c r="P131" s="123">
        <v>35303447</v>
      </c>
      <c r="Q131" s="132">
        <v>3907.9</v>
      </c>
      <c r="S131" s="169">
        <v>3245744.5208115033</v>
      </c>
      <c r="T131" s="132">
        <v>3414852.348957674</v>
      </c>
    </row>
    <row r="132" spans="1:20" ht="12.75">
      <c r="A132" s="118">
        <v>140</v>
      </c>
      <c r="B132" s="119">
        <v>3522939</v>
      </c>
      <c r="C132" s="120">
        <v>0</v>
      </c>
      <c r="D132" s="120">
        <v>0</v>
      </c>
      <c r="E132" s="120">
        <v>0</v>
      </c>
      <c r="F132" s="120">
        <v>0</v>
      </c>
      <c r="G132" s="121">
        <v>3522939</v>
      </c>
      <c r="H132" s="120">
        <v>738660.12</v>
      </c>
      <c r="I132" s="120">
        <v>0</v>
      </c>
      <c r="J132" s="120">
        <v>0</v>
      </c>
      <c r="K132" s="120">
        <v>0</v>
      </c>
      <c r="L132" s="120">
        <v>0</v>
      </c>
      <c r="M132" s="122">
        <v>0</v>
      </c>
      <c r="N132" s="121">
        <v>2125254.73</v>
      </c>
      <c r="O132" s="123">
        <v>0</v>
      </c>
      <c r="P132" s="123">
        <v>6386853.85</v>
      </c>
      <c r="Q132" s="132">
        <v>897.2</v>
      </c>
      <c r="S132" s="169">
        <v>694396.7923863445</v>
      </c>
      <c r="T132" s="132">
        <v>730575.836263391</v>
      </c>
    </row>
    <row r="133" spans="1:20" ht="12.75">
      <c r="A133" s="118">
        <v>142</v>
      </c>
      <c r="B133" s="119">
        <v>9371623.229999997</v>
      </c>
      <c r="C133" s="120">
        <v>0</v>
      </c>
      <c r="D133" s="120">
        <v>0</v>
      </c>
      <c r="E133" s="120">
        <v>359912.86</v>
      </c>
      <c r="F133" s="120">
        <v>0</v>
      </c>
      <c r="G133" s="121">
        <v>9011710.369999997</v>
      </c>
      <c r="H133" s="120">
        <v>2077413.36</v>
      </c>
      <c r="I133" s="120">
        <v>902939.39</v>
      </c>
      <c r="J133" s="120">
        <v>0</v>
      </c>
      <c r="K133" s="120">
        <v>0</v>
      </c>
      <c r="L133" s="120">
        <v>1994.76</v>
      </c>
      <c r="M133" s="122">
        <v>900944.63</v>
      </c>
      <c r="N133" s="121">
        <v>7534035.640000002</v>
      </c>
      <c r="O133" s="123">
        <v>0</v>
      </c>
      <c r="P133" s="123">
        <v>19524104</v>
      </c>
      <c r="Q133" s="132">
        <v>2566.43</v>
      </c>
      <c r="S133" s="169">
        <v>2176911.15442763</v>
      </c>
      <c r="T133" s="132">
        <v>2290331.269606747</v>
      </c>
    </row>
    <row r="134" spans="1:20" ht="12.75">
      <c r="A134" s="118">
        <v>143</v>
      </c>
      <c r="B134" s="119">
        <v>22953366.069999997</v>
      </c>
      <c r="C134" s="120">
        <v>0</v>
      </c>
      <c r="D134" s="120">
        <v>0</v>
      </c>
      <c r="E134" s="120">
        <v>178527</v>
      </c>
      <c r="F134" s="120">
        <v>0</v>
      </c>
      <c r="G134" s="121">
        <v>22774839.069999997</v>
      </c>
      <c r="H134" s="120">
        <v>6334361.399999999</v>
      </c>
      <c r="I134" s="120">
        <v>3400749.13</v>
      </c>
      <c r="J134" s="120">
        <v>0</v>
      </c>
      <c r="K134" s="120">
        <v>167780.3</v>
      </c>
      <c r="L134" s="120">
        <v>87628.64</v>
      </c>
      <c r="M134" s="122">
        <v>3145340.19</v>
      </c>
      <c r="N134" s="121">
        <v>40123392.49000001</v>
      </c>
      <c r="O134" s="123">
        <v>217438.6</v>
      </c>
      <c r="P134" s="123">
        <v>72377933.15</v>
      </c>
      <c r="Q134" s="132">
        <v>6403.94</v>
      </c>
      <c r="S134" s="169">
        <v>6670012.685252278</v>
      </c>
      <c r="T134" s="132">
        <v>7017529.673012119</v>
      </c>
    </row>
    <row r="135" spans="1:20" ht="12.75">
      <c r="A135" s="118">
        <v>144</v>
      </c>
      <c r="B135" s="119">
        <v>10289607.27</v>
      </c>
      <c r="C135" s="120">
        <v>14874</v>
      </c>
      <c r="D135" s="120">
        <v>0</v>
      </c>
      <c r="E135" s="120">
        <v>303011</v>
      </c>
      <c r="F135" s="120">
        <v>0</v>
      </c>
      <c r="G135" s="121">
        <v>10001470.27</v>
      </c>
      <c r="H135" s="120">
        <v>1880955.46</v>
      </c>
      <c r="I135" s="120">
        <v>1313490.96</v>
      </c>
      <c r="J135" s="120">
        <v>0</v>
      </c>
      <c r="K135" s="120">
        <v>0</v>
      </c>
      <c r="L135" s="120">
        <v>18411.51</v>
      </c>
      <c r="M135" s="122">
        <v>1295079.45</v>
      </c>
      <c r="N135" s="121">
        <v>11829842.349999998</v>
      </c>
      <c r="O135" s="123">
        <v>131312.87</v>
      </c>
      <c r="P135" s="123">
        <v>25007347.529999997</v>
      </c>
      <c r="Q135" s="132">
        <v>2324.62</v>
      </c>
      <c r="S135" s="169">
        <v>1946831.1137157665</v>
      </c>
      <c r="T135" s="132">
        <v>2048263.7370466844</v>
      </c>
    </row>
    <row r="136" spans="1:20" ht="12.75">
      <c r="A136" s="118">
        <v>202</v>
      </c>
      <c r="B136" s="119">
        <v>3001165.96</v>
      </c>
      <c r="C136" s="120">
        <v>0</v>
      </c>
      <c r="D136" s="120">
        <v>0</v>
      </c>
      <c r="E136" s="120">
        <v>69964</v>
      </c>
      <c r="F136" s="120">
        <v>0</v>
      </c>
      <c r="G136" s="121">
        <v>2931201.96</v>
      </c>
      <c r="H136" s="120">
        <v>395026.42</v>
      </c>
      <c r="I136" s="120">
        <v>1141289.57</v>
      </c>
      <c r="J136" s="120">
        <v>0</v>
      </c>
      <c r="K136" s="120">
        <v>0</v>
      </c>
      <c r="L136" s="120">
        <v>0</v>
      </c>
      <c r="M136" s="122">
        <v>1141289.57</v>
      </c>
      <c r="N136" s="121">
        <v>1335944.51</v>
      </c>
      <c r="O136" s="123">
        <v>0</v>
      </c>
      <c r="P136" s="123">
        <v>5803462.46</v>
      </c>
      <c r="Q136" s="132">
        <v>566.77</v>
      </c>
      <c r="S136" s="169">
        <v>409373.1828050545</v>
      </c>
      <c r="T136" s="132">
        <v>430702.0980667336</v>
      </c>
    </row>
    <row r="137" spans="1:20" ht="13.5" thickBot="1">
      <c r="A137" s="118">
        <v>207</v>
      </c>
      <c r="B137" s="119">
        <v>3666078.89</v>
      </c>
      <c r="C137" s="120">
        <v>0</v>
      </c>
      <c r="D137" s="120">
        <v>0</v>
      </c>
      <c r="E137" s="120">
        <v>0</v>
      </c>
      <c r="F137" s="120">
        <v>0</v>
      </c>
      <c r="G137" s="121">
        <v>3666078.89</v>
      </c>
      <c r="H137" s="120">
        <v>551251.08</v>
      </c>
      <c r="I137" s="120">
        <v>310982</v>
      </c>
      <c r="J137" s="120">
        <v>0</v>
      </c>
      <c r="K137" s="120">
        <v>0</v>
      </c>
      <c r="L137" s="120">
        <v>0</v>
      </c>
      <c r="M137" s="122">
        <v>310982</v>
      </c>
      <c r="N137" s="121">
        <v>3550574.8</v>
      </c>
      <c r="O137" s="123">
        <v>15679.41</v>
      </c>
      <c r="P137" s="123">
        <v>8078886.77</v>
      </c>
      <c r="Q137" s="133">
        <v>806.79</v>
      </c>
      <c r="S137" s="170">
        <v>574045.8540837793</v>
      </c>
      <c r="T137" s="133">
        <v>603954.445785307</v>
      </c>
    </row>
    <row r="138" spans="1:20" s="124" customFormat="1" ht="12.75">
      <c r="A138" s="125" t="s">
        <v>461</v>
      </c>
      <c r="B138" s="126">
        <v>3948635147.1099997</v>
      </c>
      <c r="C138" s="126">
        <v>22894194.23</v>
      </c>
      <c r="D138" s="126">
        <v>33425888.15</v>
      </c>
      <c r="E138" s="126">
        <v>65481813.3</v>
      </c>
      <c r="F138" s="126">
        <v>14347170.960000003</v>
      </c>
      <c r="G138" s="126">
        <v>3858274468.9300003</v>
      </c>
      <c r="H138" s="126">
        <v>1097577684.3799999</v>
      </c>
      <c r="I138" s="126">
        <v>834540179.84</v>
      </c>
      <c r="J138" s="126">
        <v>3250099.6</v>
      </c>
      <c r="K138" s="126">
        <v>2622822.36</v>
      </c>
      <c r="L138" s="126">
        <v>15519302.410000004</v>
      </c>
      <c r="M138" s="126">
        <v>819648154.6700002</v>
      </c>
      <c r="N138" s="126">
        <v>5817653788.719999</v>
      </c>
      <c r="O138" s="127">
        <v>142597245.6</v>
      </c>
      <c r="P138" s="127">
        <v>11593154096.699997</v>
      </c>
      <c r="Q138" s="135">
        <f>SUM(Q2:Q137)</f>
        <v>1187036.48</v>
      </c>
      <c r="R138" s="120"/>
      <c r="S138" s="167">
        <v>1142665204.9999995</v>
      </c>
      <c r="T138" s="167">
        <f>SUM(T1:T136)</f>
        <v>1201595705.5542154</v>
      </c>
    </row>
    <row r="139" spans="2:20" ht="12.75">
      <c r="B139" s="119">
        <v>0</v>
      </c>
      <c r="C139" s="121">
        <v>0</v>
      </c>
      <c r="D139" s="121">
        <v>0</v>
      </c>
      <c r="E139" s="121">
        <v>0</v>
      </c>
      <c r="F139" s="121">
        <v>0</v>
      </c>
      <c r="G139" s="121">
        <v>9.5367431640625E-07</v>
      </c>
      <c r="H139" s="121">
        <v>0</v>
      </c>
      <c r="I139" s="121">
        <v>0</v>
      </c>
      <c r="J139" s="121">
        <v>0</v>
      </c>
      <c r="K139" s="121">
        <v>0</v>
      </c>
      <c r="L139" s="121">
        <v>0</v>
      </c>
      <c r="M139" s="121">
        <v>1.1920928955078125E-07</v>
      </c>
      <c r="N139" s="121">
        <v>2.86102294921875E-06</v>
      </c>
      <c r="O139" s="121">
        <v>0</v>
      </c>
      <c r="P139" s="123">
        <v>0</v>
      </c>
      <c r="Q139" s="134">
        <v>0</v>
      </c>
      <c r="S139" s="134">
        <v>0</v>
      </c>
      <c r="T139" s="134">
        <v>0</v>
      </c>
    </row>
    <row r="140" spans="2:20" ht="12.75">
      <c r="B140" s="126"/>
      <c r="C140" s="126"/>
      <c r="D140" s="126"/>
      <c r="E140" s="126"/>
      <c r="F140" s="126"/>
      <c r="G140" s="126"/>
      <c r="H140" s="126"/>
      <c r="I140" s="126"/>
      <c r="J140" s="126"/>
      <c r="K140" s="126"/>
      <c r="L140" s="126"/>
      <c r="M140" s="126"/>
      <c r="N140" s="126"/>
      <c r="O140" s="127"/>
      <c r="P140" s="127"/>
      <c r="Q140" s="171"/>
      <c r="S140" s="172"/>
      <c r="T140" s="66"/>
    </row>
    <row r="141" spans="17:20" ht="12.75">
      <c r="Q141" s="66"/>
      <c r="S141" s="66"/>
      <c r="T141" s="66"/>
    </row>
    <row r="142" spans="17:20" ht="12.75">
      <c r="Q142" s="66"/>
      <c r="S142" s="66"/>
      <c r="T142" s="66"/>
    </row>
    <row r="143" spans="17:20" ht="12.75">
      <c r="Q143" s="66"/>
      <c r="S143" s="66"/>
      <c r="T143" s="66"/>
    </row>
    <row r="168" ht="12.75">
      <c r="R168" s="124"/>
    </row>
    <row r="526" ht="12.75">
      <c r="B526" s="129"/>
    </row>
    <row r="527" ht="12.75">
      <c r="B527" s="129"/>
    </row>
    <row r="528" ht="12.75">
      <c r="B528" s="129"/>
    </row>
    <row r="529" ht="12.75">
      <c r="B529" s="129"/>
    </row>
    <row r="530" ht="12.75">
      <c r="B530" s="129"/>
    </row>
    <row r="531" ht="12.75">
      <c r="B531" s="129"/>
    </row>
    <row r="532" ht="12.75">
      <c r="B532" s="129"/>
    </row>
    <row r="533" ht="12.75">
      <c r="B533" s="129"/>
    </row>
    <row r="534" ht="12.75">
      <c r="B534" s="129"/>
    </row>
    <row r="535" ht="12.75">
      <c r="B535" s="129"/>
    </row>
    <row r="536" ht="12.75">
      <c r="B536" s="129"/>
    </row>
    <row r="537" ht="12.75">
      <c r="B537" s="129"/>
    </row>
    <row r="538" ht="12.75">
      <c r="B538" s="129"/>
    </row>
    <row r="539" ht="12.75">
      <c r="B539" s="129"/>
    </row>
    <row r="540" ht="12.75">
      <c r="B540" s="129"/>
    </row>
    <row r="541" ht="12.75">
      <c r="B541" s="129"/>
    </row>
    <row r="542" ht="12.75">
      <c r="B542" s="129"/>
    </row>
    <row r="543" ht="12.75">
      <c r="B543" s="129"/>
    </row>
    <row r="544" ht="12.75">
      <c r="B544" s="129"/>
    </row>
    <row r="545" ht="12.75">
      <c r="B545" s="129"/>
    </row>
    <row r="546" ht="12.75">
      <c r="B546" s="129"/>
    </row>
    <row r="547" ht="12.75">
      <c r="B547" s="129"/>
    </row>
    <row r="548" ht="12.75">
      <c r="B548" s="129"/>
    </row>
    <row r="549" ht="12.75">
      <c r="B549" s="129"/>
    </row>
    <row r="550" ht="12.75">
      <c r="B550" s="129"/>
    </row>
    <row r="551" ht="12.75">
      <c r="B551" s="129"/>
    </row>
    <row r="552" ht="12.75">
      <c r="B552" s="129"/>
    </row>
    <row r="553" ht="12.75">
      <c r="B553" s="129"/>
    </row>
    <row r="554" ht="12.75">
      <c r="B554" s="129"/>
    </row>
    <row r="555" ht="12.75">
      <c r="B555" s="129"/>
    </row>
    <row r="556" ht="12.75">
      <c r="B556" s="129"/>
    </row>
    <row r="557" ht="12.75">
      <c r="B557" s="129"/>
    </row>
    <row r="558" ht="12.75">
      <c r="B558" s="129"/>
    </row>
    <row r="559" ht="12.75">
      <c r="B559" s="129"/>
    </row>
    <row r="560" ht="12.75">
      <c r="B560" s="129"/>
    </row>
    <row r="561" ht="12.75">
      <c r="B561" s="129"/>
    </row>
    <row r="562" ht="12.75">
      <c r="B562" s="129"/>
    </row>
    <row r="563" ht="12.75">
      <c r="B563" s="129"/>
    </row>
    <row r="564" ht="12.75">
      <c r="B564" s="129"/>
    </row>
    <row r="565" ht="12.75">
      <c r="B565" s="129"/>
    </row>
    <row r="566" ht="12.75">
      <c r="B566" s="129"/>
    </row>
    <row r="567" ht="12.75">
      <c r="B567" s="129"/>
    </row>
    <row r="568" ht="12.75">
      <c r="B568" s="129"/>
    </row>
    <row r="569" ht="12.75">
      <c r="B569" s="129"/>
    </row>
    <row r="570" ht="12.75">
      <c r="B570" s="129"/>
    </row>
    <row r="571" ht="12.75">
      <c r="B571" s="129"/>
    </row>
    <row r="572" ht="12.75">
      <c r="B572" s="129"/>
    </row>
    <row r="573" ht="12.75">
      <c r="B573" s="129"/>
    </row>
    <row r="574" ht="12.75">
      <c r="B574" s="129"/>
    </row>
    <row r="575" ht="12.75">
      <c r="B575" s="129"/>
    </row>
    <row r="576" ht="12.75">
      <c r="B576" s="129"/>
    </row>
    <row r="577" ht="12.75">
      <c r="B577" s="129"/>
    </row>
    <row r="578" ht="12.75">
      <c r="B578" s="129"/>
    </row>
    <row r="579" ht="12.75">
      <c r="B579" s="129"/>
    </row>
    <row r="580" ht="12.75">
      <c r="B580" s="129"/>
    </row>
    <row r="581" ht="12.75">
      <c r="B581" s="129"/>
    </row>
    <row r="582" ht="12.75">
      <c r="B582" s="129"/>
    </row>
    <row r="583" ht="12.75">
      <c r="B583" s="129"/>
    </row>
    <row r="584" ht="12.75">
      <c r="B584" s="129"/>
    </row>
    <row r="585" ht="12.75">
      <c r="B585" s="129"/>
    </row>
    <row r="586" ht="12.75">
      <c r="B586" s="129"/>
    </row>
    <row r="587" ht="12.75">
      <c r="B587" s="129"/>
    </row>
    <row r="588" ht="12.75">
      <c r="B588" s="129"/>
    </row>
    <row r="589" ht="12.75">
      <c r="B589" s="129"/>
    </row>
    <row r="590" ht="12.75">
      <c r="B590" s="129"/>
    </row>
    <row r="591" ht="12.75">
      <c r="B591" s="129"/>
    </row>
    <row r="592" ht="12.75">
      <c r="B592" s="129"/>
    </row>
    <row r="593" ht="12.75">
      <c r="B593" s="129"/>
    </row>
    <row r="594" ht="12.75">
      <c r="B594" s="129"/>
    </row>
  </sheetData>
  <conditionalFormatting sqref="Q1:Q137 Q140:Q65536 S1:T137 R1:R65536 U1:IV65536 S140:T65536 A1:P65536">
    <cfRule type="cellIs" priority="1" dxfId="4" operator="lessThan" stopIfTrue="1">
      <formula>0</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K. Logwood</dc:creator>
  <cp:keywords/>
  <dc:description/>
  <cp:lastModifiedBy>Virginia Dept. of Education</cp:lastModifiedBy>
  <cp:lastPrinted>2007-03-14T19:06:36Z</cp:lastPrinted>
  <dcterms:created xsi:type="dcterms:W3CDTF">2002-03-29T22:05:40Z</dcterms:created>
  <dcterms:modified xsi:type="dcterms:W3CDTF">2007-03-30T14:29:08Z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